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นสาธารณสุข\งานสาธารณสุขปีงบ 2565\การลดปริมาณกาซเรือนกระจก\"/>
    </mc:Choice>
  </mc:AlternateContent>
  <xr:revisionPtr revIDLastSave="0" documentId="13_ncr:1_{59DCB250-C267-40E4-9D4C-2D4B5B194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การคำนวณ" sheetId="1" r:id="rId1"/>
    <sheet name="กรอกข้อมูล" sheetId="2" r:id="rId2"/>
    <sheet name="CH4จากระบบ septic tank" sheetId="4" r:id="rId3"/>
    <sheet name="CH4จากบ่อบำบัดน้ำเสีย" sheetId="5" r:id="rId4"/>
    <sheet name="EF" sheetId="6" r:id="rId5"/>
  </sheets>
  <calcPr calcId="181029"/>
</workbook>
</file>

<file path=xl/calcChain.xml><?xml version="1.0" encoding="utf-8"?>
<calcChain xmlns="http://schemas.openxmlformats.org/spreadsheetml/2006/main">
  <c r="B21" i="5" l="1"/>
  <c r="B20" i="5"/>
  <c r="B19" i="5"/>
  <c r="P3" i="4"/>
  <c r="E19" i="1"/>
  <c r="E18" i="1"/>
  <c r="E17" i="1"/>
  <c r="E16" i="1"/>
  <c r="E12" i="1"/>
  <c r="E11" i="1"/>
  <c r="E10" i="1"/>
  <c r="E7" i="1"/>
  <c r="E6" i="1"/>
  <c r="P15" i="2" l="1"/>
  <c r="C16" i="1" s="1"/>
  <c r="G16" i="1" s="1"/>
  <c r="P16" i="2"/>
  <c r="C17" i="1" s="1"/>
  <c r="G17" i="1" s="1"/>
  <c r="P17" i="2"/>
  <c r="C18" i="1" s="1"/>
  <c r="P12" i="2"/>
  <c r="G13" i="1"/>
  <c r="B5" i="5" l="1"/>
  <c r="B17" i="5" s="1"/>
  <c r="G15" i="1" s="1"/>
  <c r="J31" i="4"/>
  <c r="E31" i="4" s="1"/>
  <c r="P2" i="4"/>
  <c r="M31" i="4" s="1"/>
  <c r="L31" i="4"/>
  <c r="G14" i="1" l="1"/>
  <c r="P10" i="2"/>
  <c r="P11" i="2"/>
  <c r="P6" i="2"/>
  <c r="P5" i="2"/>
  <c r="P9" i="2"/>
  <c r="G18" i="1"/>
  <c r="P18" i="2"/>
  <c r="P19" i="2"/>
  <c r="P20" i="2"/>
  <c r="C21" i="1" s="1"/>
  <c r="P21" i="2"/>
  <c r="C22" i="1" s="1"/>
  <c r="G12" i="1" l="1"/>
  <c r="G11" i="1"/>
  <c r="G10" i="1"/>
  <c r="G6" i="1"/>
  <c r="G7" i="1"/>
  <c r="G22" i="1"/>
  <c r="G19" i="1"/>
  <c r="B34" i="1" s="1"/>
  <c r="G20" i="1"/>
  <c r="G21" i="1"/>
  <c r="B33" i="1" l="1"/>
  <c r="G23" i="1"/>
  <c r="B35" i="1"/>
  <c r="B36" i="1" l="1"/>
  <c r="C34" i="1" s="1"/>
  <c r="C33" i="1" l="1"/>
  <c r="C36" i="1"/>
  <c r="C35" i="1"/>
</calcChain>
</file>

<file path=xl/sharedStrings.xml><?xml version="1.0" encoding="utf-8"?>
<sst xmlns="http://schemas.openxmlformats.org/spreadsheetml/2006/main" count="404" uniqueCount="196">
  <si>
    <t>ขอบเขตการดำเนินงาน</t>
  </si>
  <si>
    <t>ปริมาณ</t>
  </si>
  <si>
    <t>หน่วยการเก็บข้อมูล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</si>
  <si>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</si>
  <si>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</si>
  <si>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</si>
  <si>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</si>
  <si>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</si>
  <si>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</si>
  <si>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</si>
  <si>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</si>
  <si>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</si>
  <si>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การใช้น้ำประปา</t>
  </si>
  <si>
    <t>m3</t>
  </si>
  <si>
    <t>CF</t>
  </si>
  <si>
    <t>kgCO2e</t>
  </si>
  <si>
    <t>kg CO2e/ลิตร</t>
  </si>
  <si>
    <t>kg CO2e/kWh</t>
  </si>
  <si>
    <t>kg CO2e/kg</t>
  </si>
  <si>
    <t>kg CO2e/m3</t>
  </si>
  <si>
    <t>รายการ</t>
  </si>
  <si>
    <t>12 เดือน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</si>
  <si>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</si>
  <si>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</si>
  <si>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</si>
  <si>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</si>
  <si>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</si>
  <si>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</si>
  <si>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</si>
  <si>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</si>
  <si>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</si>
  <si>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</si>
  <si>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</si>
  <si>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</si>
  <si>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ปริมาณไฟฟ้า</t>
  </si>
  <si>
    <t>น้ำปะปา</t>
  </si>
  <si>
    <t>ประเภท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</si>
  <si>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</si>
  <si>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</si>
  <si>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</si>
  <si>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</si>
  <si>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</si>
  <si>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</si>
  <si>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</si>
  <si>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</si>
  <si>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</si>
  <si>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</si>
  <si>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</si>
  <si>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</si>
  <si>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</si>
  <si>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</si>
  <si>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</si>
  <si>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</si>
  <si>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</si>
  <si>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</si>
  <si>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</si>
  <si>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</si>
  <si>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</si>
  <si>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</si>
  <si>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</si>
  <si>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</si>
  <si>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</si>
  <si>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</si>
  <si>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</si>
  <si>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</si>
  <si>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</si>
  <si>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</si>
  <si>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</si>
  <si>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 xml:space="preserve"> tow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</si>
  <si>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</si>
  <si>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</si>
  <si>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</si>
  <si>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</si>
  <si>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BOD</t>
  </si>
  <si>
    <t>จำนวนพนักงานเฉลี่ย</t>
  </si>
  <si>
    <t>จำนวนวันทำงาน</t>
  </si>
  <si>
    <t>หมายหตุ</t>
  </si>
  <si>
    <t>กรอกข้อมูลใน Sheet CH4จากระบบ septic tank</t>
  </si>
  <si>
    <t>ชื่อองค์กร</t>
  </si>
  <si>
    <t xml:space="preserve">สมมุติฐานถังบำบัดน้ำเสียจากห้องน้ำแบบไม่เติมอากาศ  </t>
  </si>
  <si>
    <t>ปริมาณน้ำใช้ในรอบปี</t>
  </si>
  <si>
    <t>ลบ.ม</t>
  </si>
  <si>
    <t>ปริมาณน้ำเสียคิดเป็น 80%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</si>
  <si>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</si>
  <si>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สมการการคำนวณ</t>
  </si>
  <si>
    <t>Wi</t>
  </si>
  <si>
    <t>ปริมาณน้ำเสีย (ลบ.ม.)</t>
  </si>
  <si>
    <t>COD</t>
  </si>
  <si>
    <t>S</t>
  </si>
  <si>
    <t>สารอินทรีย์ที่ถูกกำจัดในรูปของสลัดจ์ (กิโลกรัม COD)</t>
  </si>
  <si>
    <t>ปริมาณมีเทนจากระบบ แบบไม่เติมอากาศ</t>
  </si>
  <si>
    <t>ปริมาณน้ำเสียเฉลี่ย (ลบ.ม)</t>
  </si>
  <si>
    <t>ปริมาณ COD หลังบำบัด***น้ำเสียจากระบบบำบัดเป็นค่า COD ของบ่อ(มก./ลิตร)</t>
  </si>
  <si>
    <t>kgCODin/L</t>
  </si>
  <si>
    <t>kgCODin/m3</t>
  </si>
  <si>
    <t>CH4 (kgCH4)</t>
  </si>
  <si>
    <t>ปีคำนวณ</t>
  </si>
  <si>
    <t>กรอกข้อมูลใน Sheet CH4 จากบ่อบำบัดน้ำเสีย</t>
  </si>
  <si>
    <t>ความต้องการออกซิเจนทางเคมีของน้ำเสียขาเข้า (กิโลกรัม COD ต่อ ลบ.ม.)</t>
  </si>
  <si>
    <t>kgH4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</si>
  <si>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</si>
  <si>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</si>
  <si>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</si>
  <si>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</si>
  <si>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kgCO2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</si>
  <si>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</si>
  <si>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</si>
  <si>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</si>
  <si>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</si>
  <si>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</si>
  <si>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</si>
  <si>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</si>
  <si>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7.การใช้ LPG</t>
  </si>
  <si>
    <t>6.การใช้สารทำความเย็นชนิด R32</t>
  </si>
  <si>
    <t>kg CO2e/kgCH2FCF4</t>
  </si>
  <si>
    <t>HFC-32</t>
  </si>
  <si>
    <t>HFC-134a</t>
  </si>
  <si>
    <t>ชื่อ</t>
  </si>
  <si>
    <t>Units</t>
  </si>
  <si>
    <t>EMISSION FACTORS</t>
  </si>
  <si>
    <t>แหล่งอ้างอิงข้อมูล</t>
  </si>
  <si>
    <r>
      <t>CO</t>
    </r>
    <r>
      <rPr>
        <b/>
        <vertAlign val="subscript"/>
        <sz val="10"/>
        <color theme="0"/>
        <rFont val="Arial"/>
        <family val="2"/>
      </rPr>
      <t>2</t>
    </r>
  </si>
  <si>
    <r>
      <t>Fossil CH</t>
    </r>
    <r>
      <rPr>
        <b/>
        <vertAlign val="subscript"/>
        <sz val="10"/>
        <color theme="0"/>
        <rFont val="Arial"/>
        <family val="2"/>
      </rPr>
      <t xml:space="preserve">4 </t>
    </r>
  </si>
  <si>
    <r>
      <t>CH</t>
    </r>
    <r>
      <rPr>
        <b/>
        <vertAlign val="subscript"/>
        <sz val="10"/>
        <color theme="0"/>
        <rFont val="Arial"/>
        <family val="2"/>
      </rPr>
      <t xml:space="preserve">4 </t>
    </r>
  </si>
  <si>
    <r>
      <t>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</si>
  <si>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/unit]</t>
    </r>
  </si>
  <si>
    <r>
      <t>[kg CH</t>
    </r>
    <r>
      <rPr>
        <b/>
        <vertAlign val="sub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>/unit]</t>
    </r>
  </si>
  <si>
    <r>
      <t>[kg 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O/unit]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</si>
  <si>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eq/unit]</t>
    </r>
  </si>
  <si>
    <t>Stationary Combustion</t>
  </si>
  <si>
    <t>Natural gas</t>
  </si>
  <si>
    <t>scf</t>
  </si>
  <si>
    <t>IPCC Vol.2 table 2.2, DEDE</t>
  </si>
  <si>
    <t>MJ</t>
  </si>
  <si>
    <t>Lignite</t>
  </si>
  <si>
    <t>Fuel oil A</t>
  </si>
  <si>
    <t>litre</t>
  </si>
  <si>
    <t>IPCC Vol.2 table 2.2, PTT</t>
  </si>
  <si>
    <t>Fuel oil C</t>
  </si>
  <si>
    <t>Gas/Diesel oil</t>
  </si>
  <si>
    <t>Anthracite</t>
  </si>
  <si>
    <t>Sub-bituminous coal</t>
  </si>
  <si>
    <t>Jet Kerosene</t>
  </si>
  <si>
    <t>LPG</t>
  </si>
  <si>
    <t>IPCC Vol.2 table 2.2, DEDE LPG 1 litre = 0.54 kg</t>
  </si>
  <si>
    <t>Motor gasoline</t>
  </si>
  <si>
    <t>FUEL WOOD</t>
  </si>
  <si>
    <t>Bagasse</t>
  </si>
  <si>
    <t xml:space="preserve">Palm kernel shell </t>
  </si>
  <si>
    <t>Cob</t>
  </si>
  <si>
    <t>Biogas</t>
  </si>
  <si>
    <t>FUEL WOOD (CO2only)</t>
  </si>
  <si>
    <t>Bagasse (CO2only)</t>
  </si>
  <si>
    <t>Palm kernel shell (CO2only)</t>
  </si>
  <si>
    <t>Cob (CO2only)</t>
  </si>
  <si>
    <t>Biogas (CO2only)</t>
  </si>
  <si>
    <t>Mobile Combustion (On road)</t>
  </si>
  <si>
    <t xml:space="preserve">Motor Gasoline - uncontrolled </t>
  </si>
  <si>
    <t>IPCC Vol.2 table 3.2.1, 3.2.2, DEDE</t>
  </si>
  <si>
    <t>Motor Gasoline - oxydation catalyst</t>
  </si>
  <si>
    <t>Motor Gasoline - low mileage light duty vihicle vintage 1995 or later</t>
  </si>
  <si>
    <t>Gas/ Diesel Oil</t>
  </si>
  <si>
    <t>Compressed Natural Gas</t>
  </si>
  <si>
    <t>IPCC Vol.2 table 3.2.1, 3.2.2, PTT</t>
  </si>
  <si>
    <t>Liquified Petroleum Gas</t>
  </si>
  <si>
    <t>IPCC Vol.2 table 3.2.1, 3.2.2, DEDE LPG 1 litre = 0.54 kg</t>
  </si>
  <si>
    <t>Mobile Combustion (Off road)</t>
  </si>
  <si>
    <t>Diesel</t>
  </si>
  <si>
    <t>- Agriculture</t>
  </si>
  <si>
    <t>IPCC Vol.2 table 3.3.1, DEDE</t>
  </si>
  <si>
    <t xml:space="preserve">- Forestry </t>
  </si>
  <si>
    <t xml:space="preserve">- Industry </t>
  </si>
  <si>
    <t>- Household</t>
  </si>
  <si>
    <t>Motor Gasoline - 4 stroke</t>
  </si>
  <si>
    <t>Motor Gasoline - 2 stroke</t>
  </si>
  <si>
    <t>Electricity, grid mix (ไฟฟ้า)</t>
  </si>
  <si>
    <t>ไฟฟ้าแบบ grid mix ปี 2016-2018; LCIA
method IPCC 2013 GWP 100a V1.03</t>
  </si>
  <si>
    <t xml:space="preserve"> -</t>
  </si>
  <si>
    <t>Thai National LCI Database,
TIISMTEC-NSTDA, AR5
(with TGO electricity 2016-2018)</t>
  </si>
  <si>
    <t>Refrigerants (สารทำความเย็น)</t>
  </si>
  <si>
    <t>R-22 (HCFC-22)</t>
  </si>
  <si>
    <t>IPCC 2013, AR5</t>
  </si>
  <si>
    <t>R-32</t>
  </si>
  <si>
    <t>R-125</t>
  </si>
  <si>
    <t>R-134</t>
  </si>
  <si>
    <t>R-134a</t>
  </si>
  <si>
    <t>R-143</t>
  </si>
  <si>
    <t>R-143a</t>
  </si>
  <si>
    <t xml:space="preserve">EF   =  0.3 kg CH4 / kg BOD </t>
  </si>
  <si>
    <r>
      <t xml:space="preserve">EF   =  </t>
    </r>
    <r>
      <rPr>
        <sz val="11"/>
        <color rgb="FF006600"/>
        <rFont val="Tahoma"/>
        <family val="2"/>
      </rPr>
      <t>B๐</t>
    </r>
    <r>
      <rPr>
        <sz val="11"/>
        <color rgb="FF0000FF"/>
        <rFont val="Tahoma"/>
        <family val="2"/>
      </rPr>
      <t xml:space="preserve"> X </t>
    </r>
    <r>
      <rPr>
        <sz val="11"/>
        <color rgb="FFC00000"/>
        <rFont val="Tahoma"/>
        <family val="2"/>
      </rPr>
      <t>MCFj</t>
    </r>
  </si>
  <si>
    <r>
      <t xml:space="preserve">EF   = </t>
    </r>
    <r>
      <rPr>
        <sz val="11"/>
        <color rgb="FF006600"/>
        <rFont val="Tahoma"/>
        <family val="2"/>
      </rPr>
      <t xml:space="preserve"> 0.6 kg CH4 / kg BOD</t>
    </r>
    <r>
      <rPr>
        <sz val="11"/>
        <color rgb="FF0000FF"/>
        <rFont val="Tahoma"/>
        <family val="2"/>
      </rPr>
      <t xml:space="preserve">  x  </t>
    </r>
    <r>
      <rPr>
        <sz val="11"/>
        <color rgb="FFC00000"/>
        <rFont val="Tahoma"/>
        <family val="2"/>
      </rPr>
      <t xml:space="preserve">0.5  </t>
    </r>
  </si>
  <si>
    <t>https://www.ipcc-nggip.iges.or.jp/public/2006gl/pdf/5_Volume5/V5_6_Ch6_Wastewater.pdf</t>
  </si>
  <si>
    <t>(0.2) × [(Wi × CODin)-S]</t>
  </si>
  <si>
    <t>https://thaicarbonlabel.tgo.or.th/tools/files.php?mod=YjNKbllXNXBlbUYwYVc5dVgyUnZkMjVzYjJGaw&amp;type=WDBaSlRFVlQ&amp;files=TkRFPQ</t>
  </si>
  <si>
    <t>การคำนวณคาร์บอนฟุตพริ้นท์</t>
  </si>
  <si>
    <t xml:space="preserve">สำนักงานเทศบาลตำบลหนองนาคำ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</si>
</sst>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  <numFmt numFmtId="190" formatCode="#,##0.00_ ;\-#,##0.00\ "/>
    <numFmt numFmtId="191" formatCode="_(* #,##0.0000_);_(* \(#,##0.0000\);_(* &quot;-&quot;??_);_(@_)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b/>
      <sz val="10"/>
      <name val="Arial"/>
      <family val="2"/>
    </font>
    <font>
      <sz val="11"/>
      <name val="Tahoma"/>
      <family val="2"/>
      <charset val="222"/>
      <scheme val="minor"/>
    </font>
    <font>
      <b/>
      <sz val="11"/>
      <name val="Tahoma"/>
      <family val="2"/>
      <scheme val="minor"/>
    </font>
    <font>
      <sz val="11"/>
      <color theme="1"/>
      <name val="Tahoma"/>
      <family val="2"/>
    </font>
    <font>
      <sz val="11"/>
      <color rgb="FFFF0000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11"/>
      <color rgb="FF000000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b/>
      <u/>
      <sz val="11"/>
      <color theme="1"/>
      <name val="Tahoma"/>
      <family val="2"/>
    </font>
    <font>
      <b/>
      <sz val="11"/>
      <color rgb="FFFFFF00"/>
      <name val="Tahoma"/>
      <family val="2"/>
    </font>
    <font>
      <sz val="11"/>
      <color rgb="FF0000FF"/>
      <name val="Tahoma"/>
      <family val="2"/>
    </font>
    <font>
      <sz val="11"/>
      <color rgb="FFC00000"/>
      <name val="Tahoma"/>
      <family val="2"/>
    </font>
    <font>
      <sz val="11"/>
      <color rgb="FF006600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1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E0EC"/>
        <bgColor rgb="FFF2DCD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7" fillId="15" borderId="4" xfId="0" applyFont="1" applyFill="1" applyBorder="1" applyAlignment="1">
      <alignment horizontal="center" vertical="center"/>
    </xf>
    <xf numFmtId="191" fontId="7" fillId="15" borderId="4" xfId="2" applyNumberFormat="1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left" vertical="center"/>
    </xf>
    <xf numFmtId="0" fontId="10" fillId="16" borderId="0" xfId="0" applyFont="1" applyFill="1"/>
    <xf numFmtId="0" fontId="9" fillId="16" borderId="4" xfId="0" applyFont="1" applyFill="1" applyBorder="1" applyAlignment="1">
      <alignment horizontal="center" vertical="center"/>
    </xf>
    <xf numFmtId="191" fontId="9" fillId="16" borderId="4" xfId="2" applyNumberFormat="1" applyFont="1" applyFill="1" applyBorder="1" applyAlignment="1">
      <alignment horizontal="center" vertical="center"/>
    </xf>
    <xf numFmtId="0" fontId="10" fillId="16" borderId="4" xfId="0" applyFont="1" applyFill="1" applyBorder="1"/>
    <xf numFmtId="0" fontId="10" fillId="16" borderId="4" xfId="0" applyFont="1" applyFill="1" applyBorder="1" applyAlignment="1">
      <alignment horizontal="center" vertical="top"/>
    </xf>
    <xf numFmtId="0" fontId="10" fillId="16" borderId="4" xfId="0" applyFont="1" applyFill="1" applyBorder="1" applyAlignment="1">
      <alignment vertical="top"/>
    </xf>
    <xf numFmtId="11" fontId="9" fillId="16" borderId="4" xfId="0" applyNumberFormat="1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/>
    </xf>
    <xf numFmtId="0" fontId="11" fillId="16" borderId="4" xfId="0" applyFont="1" applyFill="1" applyBorder="1" applyAlignment="1">
      <alignment vertical="top"/>
    </xf>
    <xf numFmtId="49" fontId="10" fillId="16" borderId="4" xfId="0" applyNumberFormat="1" applyFont="1" applyFill="1" applyBorder="1" applyAlignment="1">
      <alignment vertical="top"/>
    </xf>
    <xf numFmtId="0" fontId="10" fillId="16" borderId="4" xfId="0" applyFont="1" applyFill="1" applyBorder="1" applyAlignment="1">
      <alignment vertical="center"/>
    </xf>
    <xf numFmtId="0" fontId="10" fillId="16" borderId="4" xfId="0" applyFont="1" applyFill="1" applyBorder="1" applyAlignment="1">
      <alignment vertical="center" wrapText="1"/>
    </xf>
    <xf numFmtId="0" fontId="10" fillId="16" borderId="4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14" borderId="4" xfId="0" applyFont="1" applyFill="1" applyBorder="1" applyAlignment="1">
      <alignment horizontal="center" vertical="top" wrapText="1"/>
    </xf>
    <xf numFmtId="0" fontId="12" fillId="8" borderId="8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right" vertical="top" wrapText="1"/>
    </xf>
    <xf numFmtId="0" fontId="12" fillId="8" borderId="6" xfId="0" applyFont="1" applyFill="1" applyBorder="1" applyAlignment="1">
      <alignment horizontal="center" vertical="top" wrapText="1"/>
    </xf>
    <xf numFmtId="0" fontId="12" fillId="8" borderId="8" xfId="0" applyFont="1" applyFill="1" applyBorder="1" applyAlignment="1">
      <alignment vertical="top" wrapText="1"/>
    </xf>
    <xf numFmtId="0" fontId="12" fillId="12" borderId="8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188" fontId="12" fillId="8" borderId="4" xfId="0" applyNumberFormat="1" applyFont="1" applyFill="1" applyBorder="1" applyAlignment="1">
      <alignment horizontal="right" vertical="center" wrapText="1"/>
    </xf>
    <xf numFmtId="4" fontId="12" fillId="8" borderId="4" xfId="0" applyNumberFormat="1" applyFont="1" applyFill="1" applyBorder="1" applyAlignment="1">
      <alignment horizontal="right" vertical="center" wrapText="1"/>
    </xf>
    <xf numFmtId="0" fontId="12" fillId="8" borderId="6" xfId="0" applyFont="1" applyFill="1" applyBorder="1" applyAlignment="1">
      <alignment vertical="top" wrapText="1"/>
    </xf>
    <xf numFmtId="2" fontId="12" fillId="12" borderId="8" xfId="0" applyNumberFormat="1" applyFont="1" applyFill="1" applyBorder="1" applyAlignment="1">
      <alignment horizontal="center" vertical="center"/>
    </xf>
    <xf numFmtId="188" fontId="12" fillId="8" borderId="4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center" vertical="top" wrapText="1" readingOrder="1"/>
    </xf>
    <xf numFmtId="0" fontId="17" fillId="0" borderId="0" xfId="0" applyFont="1" applyAlignment="1">
      <alignment horizontal="center" vertical="top" wrapText="1" readingOrder="1"/>
    </xf>
    <xf numFmtId="190" fontId="12" fillId="12" borderId="8" xfId="0" applyNumberFormat="1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vertical="top" wrapText="1"/>
    </xf>
    <xf numFmtId="0" fontId="12" fillId="8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4" xfId="0" applyFont="1" applyFill="1" applyBorder="1" applyAlignment="1">
      <alignment horizontal="center" vertical="center" wrapText="1"/>
    </xf>
    <xf numFmtId="188" fontId="12" fillId="2" borderId="4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2" fillId="13" borderId="5" xfId="0" applyFont="1" applyFill="1" applyBorder="1" applyAlignment="1">
      <alignment horizontal="center" vertical="top" wrapText="1"/>
    </xf>
    <xf numFmtId="0" fontId="12" fillId="13" borderId="8" xfId="0" applyFont="1" applyFill="1" applyBorder="1" applyAlignment="1">
      <alignment vertical="top" wrapText="1"/>
    </xf>
    <xf numFmtId="0" fontId="12" fillId="13" borderId="4" xfId="0" applyFont="1" applyFill="1" applyBorder="1" applyAlignment="1">
      <alignment horizontal="center" vertical="center" wrapText="1"/>
    </xf>
    <xf numFmtId="188" fontId="12" fillId="13" borderId="4" xfId="0" applyNumberFormat="1" applyFont="1" applyFill="1" applyBorder="1" applyAlignment="1">
      <alignment horizontal="right" vertical="center" wrapText="1"/>
    </xf>
    <xf numFmtId="4" fontId="12" fillId="13" borderId="4" xfId="0" applyNumberFormat="1" applyFont="1" applyFill="1" applyBorder="1" applyAlignment="1">
      <alignment horizontal="right" vertical="center" wrapText="1"/>
    </xf>
    <xf numFmtId="0" fontId="12" fillId="13" borderId="6" xfId="0" applyFont="1" applyFill="1" applyBorder="1" applyAlignment="1">
      <alignment vertical="top" wrapText="1"/>
    </xf>
    <xf numFmtId="0" fontId="12" fillId="13" borderId="7" xfId="0" applyFont="1" applyFill="1" applyBorder="1"/>
    <xf numFmtId="0" fontId="12" fillId="13" borderId="8" xfId="0" applyFont="1" applyFill="1" applyBorder="1"/>
    <xf numFmtId="0" fontId="12" fillId="13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" fontId="12" fillId="10" borderId="4" xfId="0" applyNumberFormat="1" applyFont="1" applyFill="1" applyBorder="1" applyAlignment="1">
      <alignment horizontal="right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2" fillId="9" borderId="3" xfId="0" applyFont="1" applyFill="1" applyBorder="1" applyAlignment="1">
      <alignment horizontal="center" vertical="top" wrapText="1"/>
    </xf>
    <xf numFmtId="4" fontId="12" fillId="9" borderId="3" xfId="0" applyNumberFormat="1" applyFont="1" applyFill="1" applyBorder="1" applyAlignment="1">
      <alignment horizontal="center" vertical="top" wrapText="1"/>
    </xf>
    <xf numFmtId="1" fontId="12" fillId="9" borderId="3" xfId="0" applyNumberFormat="1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4" fontId="12" fillId="2" borderId="3" xfId="0" applyNumberFormat="1" applyFont="1" applyFill="1" applyBorder="1" applyAlignment="1">
      <alignment horizontal="center" vertical="top" wrapText="1"/>
    </xf>
    <xf numFmtId="1" fontId="12" fillId="2" borderId="3" xfId="0" applyNumberFormat="1" applyFont="1" applyFill="1" applyBorder="1" applyAlignment="1">
      <alignment horizontal="center" vertical="top" wrapText="1"/>
    </xf>
    <xf numFmtId="0" fontId="12" fillId="13" borderId="3" xfId="0" applyFont="1" applyFill="1" applyBorder="1" applyAlignment="1">
      <alignment horizontal="center" vertical="top" wrapText="1"/>
    </xf>
    <xf numFmtId="4" fontId="12" fillId="13" borderId="3" xfId="0" applyNumberFormat="1" applyFont="1" applyFill="1" applyBorder="1" applyAlignment="1">
      <alignment horizontal="center" vertical="top" wrapText="1"/>
    </xf>
    <xf numFmtId="1" fontId="12" fillId="13" borderId="3" xfId="0" applyNumberFormat="1" applyFont="1" applyFill="1" applyBorder="1" applyAlignment="1">
      <alignment horizontal="center" vertical="top" wrapText="1"/>
    </xf>
    <xf numFmtId="0" fontId="12" fillId="10" borderId="3" xfId="0" applyFont="1" applyFill="1" applyBorder="1" applyAlignment="1">
      <alignment horizontal="center" vertical="top" wrapText="1"/>
    </xf>
    <xf numFmtId="4" fontId="12" fillId="10" borderId="3" xfId="0" applyNumberFormat="1" applyFont="1" applyFill="1" applyBorder="1" applyAlignment="1">
      <alignment horizontal="center" vertical="top" wrapText="1"/>
    </xf>
    <xf numFmtId="1" fontId="12" fillId="1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6" fillId="14" borderId="5" xfId="0" applyFont="1" applyFill="1" applyBorder="1" applyAlignment="1">
      <alignment horizontal="center" vertical="top" wrapText="1"/>
    </xf>
    <xf numFmtId="0" fontId="12" fillId="8" borderId="5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8" xfId="0" applyFont="1" applyBorder="1" applyAlignment="1">
      <alignment vertical="top" wrapText="1"/>
    </xf>
    <xf numFmtId="0" fontId="13" fillId="4" borderId="4" xfId="0" applyFont="1" applyFill="1" applyBorder="1" applyAlignment="1">
      <alignment vertical="top" wrapText="1"/>
    </xf>
    <xf numFmtId="0" fontId="12" fillId="0" borderId="4" xfId="0" applyFont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9" fillId="0" borderId="4" xfId="1" applyFont="1" applyBorder="1"/>
    <xf numFmtId="0" fontId="19" fillId="2" borderId="4" xfId="1" applyFont="1" applyFill="1" applyBorder="1"/>
    <xf numFmtId="0" fontId="18" fillId="4" borderId="4" xfId="1" applyFont="1" applyFill="1" applyBorder="1" applyAlignment="1">
      <alignment horizontal="right"/>
    </xf>
    <xf numFmtId="0" fontId="19" fillId="0" borderId="0" xfId="1" applyFont="1"/>
    <xf numFmtId="0" fontId="20" fillId="0" borderId="0" xfId="0" applyFont="1"/>
    <xf numFmtId="0" fontId="12" fillId="0" borderId="0" xfId="0" applyFont="1" applyAlignment="1">
      <alignment wrapText="1"/>
    </xf>
    <xf numFmtId="0" fontId="12" fillId="0" borderId="5" xfId="0" applyFont="1" applyBorder="1"/>
    <xf numFmtId="0" fontId="12" fillId="0" borderId="12" xfId="0" applyFont="1" applyBorder="1"/>
    <xf numFmtId="0" fontId="12" fillId="0" borderId="11" xfId="0" applyFont="1" applyBorder="1"/>
    <xf numFmtId="0" fontId="12" fillId="0" borderId="8" xfId="0" applyFont="1" applyBorder="1"/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12" fillId="0" borderId="7" xfId="0" applyFont="1" applyBorder="1"/>
    <xf numFmtId="0" fontId="21" fillId="3" borderId="0" xfId="0" applyFont="1" applyFill="1" applyAlignment="1">
      <alignment horizontal="center"/>
    </xf>
    <xf numFmtId="0" fontId="15" fillId="0" borderId="4" xfId="0" applyFont="1" applyBorder="1" applyAlignment="1">
      <alignment horizontal="center"/>
    </xf>
    <xf numFmtId="43" fontId="18" fillId="4" borderId="4" xfId="0" applyNumberFormat="1" applyFont="1" applyFill="1" applyBorder="1"/>
    <xf numFmtId="0" fontId="12" fillId="0" borderId="4" xfId="0" applyFont="1" applyBorder="1"/>
    <xf numFmtId="189" fontId="12" fillId="0" borderId="4" xfId="0" applyNumberFormat="1" applyFont="1" applyBorder="1" applyAlignment="1">
      <alignment horizontal="center"/>
    </xf>
    <xf numFmtId="189" fontId="18" fillId="4" borderId="4" xfId="2" applyNumberFormat="1" applyFont="1" applyFill="1" applyBorder="1" applyAlignment="1">
      <alignment horizontal="left"/>
    </xf>
    <xf numFmtId="0" fontId="22" fillId="0" borderId="0" xfId="0" applyFont="1" applyAlignment="1">
      <alignment wrapText="1"/>
    </xf>
    <xf numFmtId="0" fontId="25" fillId="0" borderId="0" xfId="4" applyFill="1" applyBorder="1"/>
    <xf numFmtId="0" fontId="25" fillId="0" borderId="0" xfId="4"/>
    <xf numFmtId="3" fontId="12" fillId="2" borderId="4" xfId="0" applyNumberFormat="1" applyFont="1" applyFill="1" applyBorder="1"/>
    <xf numFmtId="3" fontId="12" fillId="0" borderId="4" xfId="0" applyNumberFormat="1" applyFont="1" applyBorder="1"/>
    <xf numFmtId="0" fontId="26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19" fillId="6" borderId="4" xfId="0" applyFont="1" applyFill="1" applyBorder="1"/>
    <xf numFmtId="4" fontId="19" fillId="7" borderId="4" xfId="0" applyNumberFormat="1" applyFont="1" applyFill="1" applyBorder="1"/>
    <xf numFmtId="0" fontId="19" fillId="0" borderId="4" xfId="0" applyFont="1" applyBorder="1"/>
    <xf numFmtId="43" fontId="19" fillId="0" borderId="4" xfId="2" applyFont="1" applyBorder="1"/>
    <xf numFmtId="0" fontId="17" fillId="5" borderId="13" xfId="0" applyFont="1" applyFill="1" applyBorder="1"/>
    <xf numFmtId="0" fontId="17" fillId="5" borderId="10" xfId="0" applyFont="1" applyFill="1" applyBorder="1"/>
    <xf numFmtId="0" fontId="17" fillId="5" borderId="9" xfId="0" applyFont="1" applyFill="1" applyBorder="1" applyAlignment="1">
      <alignment horizontal="left"/>
    </xf>
    <xf numFmtId="0" fontId="17" fillId="5" borderId="14" xfId="0" applyFont="1" applyFill="1" applyBorder="1"/>
    <xf numFmtId="0" fontId="17" fillId="5" borderId="15" xfId="0" applyFont="1" applyFill="1" applyBorder="1" applyAlignment="1">
      <alignment horizontal="left"/>
    </xf>
    <xf numFmtId="0" fontId="17" fillId="5" borderId="16" xfId="0" applyFont="1" applyFill="1" applyBorder="1"/>
    <xf numFmtId="0" fontId="12" fillId="0" borderId="0" xfId="0" applyFont="1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7" fillId="15" borderId="4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 vertical="center"/>
    </xf>
    <xf numFmtId="0" fontId="7" fillId="15" borderId="12" xfId="0" applyFont="1" applyFill="1" applyBorder="1" applyAlignment="1">
      <alignment horizontal="center" vertical="center"/>
    </xf>
    <xf numFmtId="0" fontId="7" fillId="15" borderId="11" xfId="0" applyFont="1" applyFill="1" applyBorder="1" applyAlignment="1">
      <alignment horizontal="center" vertical="center"/>
    </xf>
    <xf numFmtId="0" fontId="14" fillId="11" borderId="0" xfId="0" applyFont="1" applyFill="1" applyAlignment="1">
      <alignment horizontal="center"/>
    </xf>
    <xf numFmtId="0" fontId="12" fillId="16" borderId="0" xfId="0" applyFont="1" applyFill="1"/>
  </cellXfs>
  <cellStyles count="5">
    <cellStyle name="Comma 2" xfId="3" xr:uid="{00000000-0005-0000-0000-000001000000}"/>
    <cellStyle name="Hyperlink" xfId="4" builtinId="8"/>
    <cellStyle name="Normal 2 2" xfId="1" xr:uid="{00000000-0005-0000-0000-000003000000}"/>
    <cellStyle name="จุลภาค" xfId="2" builtinId="3"/>
    <cellStyle name="ปกติ" xfId="0" builtinId="0"/>
  </cellStyles>
  <dxfs count="0"/>
  <tableStyles count="0" defaultTableStyle="TableStyleMedium9" defaultPivotStyle="PivotStyleLight16"/>
  <colors>
    <mruColors>
      <color rgb="FF006600"/>
      <color rgb="FF0000FF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สรุปปริมาณคาร์บอนฟุตพริ้นท์</a:t>
            </a:r>
            <a:r>
              <a:rPr lang="en-US"/>
              <a:t> (tCO</a:t>
            </a:r>
            <a:r>
              <a:rPr lang="en-US" baseline="-25000"/>
              <a:t>2</a:t>
            </a:r>
            <a:r>
              <a:rPr lang="en-US"/>
              <a:t>e)</a:t>
            </a:r>
            <a:r>
              <a:rPr lang="th-TH"/>
              <a:t>สำนักงานเทศบาลตำบลหนองนาคำ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สรุปการคำนวณ!$B$32</c:f>
              <c:strCache>
                <c:ptCount val="1"/>
                <c:pt idx="0">
                  <c:v>GHG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0-4C37-410C-B3C2-8A94832B30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4C37-410C-B3C2-8A94832B309B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2-4C37-410C-B3C2-8A94832B309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สรุปการคำนวณ!$A$33:$A$35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สรุปการคำนวณ!$B$33:$B$35</c:f>
              <c:numCache>
                <c:formatCode>#,##0.00</c:formatCode>
                <c:ptCount val="3"/>
                <c:pt idx="0">
                  <c:v>39.302741815774745</c:v>
                </c:pt>
                <c:pt idx="1">
                  <c:v>78.660264800000007</c:v>
                </c:pt>
                <c:pt idx="2">
                  <c:v>5.31426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37-410C-B3C2-8A94832B3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080576"/>
        <c:axId val="109082112"/>
        <c:axId val="0"/>
      </c:bar3DChart>
      <c:catAx>
        <c:axId val="10908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082112"/>
        <c:crosses val="autoZero"/>
        <c:auto val="1"/>
        <c:lblAlgn val="ctr"/>
        <c:lblOffset val="100"/>
        <c:noMultiLvlLbl val="0"/>
      </c:catAx>
      <c:valAx>
        <c:axId val="10908211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9080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50" b="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th-TH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101416</xdr:colOff>
      <xdr:row>38</xdr:row>
      <xdr:rowOff>15422</xdr:rowOff>
    </xdr:from>
    <xdr:to>
      <xdr:col>2</xdr:col>
      <xdr:colOff>593889</xdr:colOff>
      <xdr:row>52</xdr:row>
      <xdr:rowOff>178628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396902</xdr:colOff>
      <xdr:row>15</xdr:row>
      <xdr:rowOff>37134</xdr:rowOff>
    </xdr:from>
    <xdr:to>
      <xdr:col>5</xdr:col>
      <xdr:colOff>166530</xdr:colOff>
      <xdr:row>20</xdr:row>
      <xdr:rowOff>93636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6489" t="6692" b="47620"/>
        <a:stretch/>
      </xdr:blipFill>
      <xdr:spPr bwMode="auto">
        <a:xfrm>
          <a:off x="3496190" y="3861788"/>
          <a:ext cx="4495494" cy="972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331664</xdr:colOff>
      <xdr:row>20</xdr:row>
      <xdr:rowOff>42500</xdr:rowOff>
    </xdr:from>
    <xdr:to>
      <xdr:col>5</xdr:col>
      <xdr:colOff>600581</xdr:colOff>
      <xdr:row>27</xdr:row>
      <xdr:rowOff>98049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4488" y="4715353"/>
          <a:ext cx="4997799" cy="1310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163296</xdr:colOff>
      <xdr:row>5</xdr:row>
      <xdr:rowOff>166688</xdr:rowOff>
    </xdr:from>
    <xdr:to>
      <xdr:col>19</xdr:col>
      <xdr:colOff>58396</xdr:colOff>
      <xdr:row>29</xdr:row>
      <xdr:rowOff>194123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841196" y="1119188"/>
          <a:ext cx="3019300" cy="548401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437461</xdr:colOff>
      <xdr:row>10</xdr:row>
      <xdr:rowOff>334518</xdr:rowOff>
    </xdr:from>
    <xdr:to>
      <xdr:col>4</xdr:col>
      <xdr:colOff>345228</xdr:colOff>
      <xdr:row>15</xdr:row>
      <xdr:rowOff>76675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B0801D1-F587-4DCC-A5A5-F7A9ECC6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0285" y="2676547"/>
          <a:ext cx="3885855" cy="997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278255</xdr:colOff>
      <xdr:row>4</xdr:row>
      <xdr:rowOff>149549</xdr:rowOff>
    </xdr:from>
    <xdr:to>
      <xdr:col>4</xdr:col>
      <xdr:colOff>662702</xdr:colOff>
      <xdr:row>10</xdr:row>
      <xdr:rowOff>249496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4BB214A-43CA-4103-AA18-6FBFC3D3A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951" y="878419"/>
          <a:ext cx="4351816" cy="17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4</xdr:row>
      <xdr:rowOff>152400</xdr:rowOff>
    </xdr:from>
    <xdr:to>
      <xdr:col>14</xdr:col>
      <xdr:colOff>201804</xdr:colOff>
      <xdr:row>28</xdr:row>
      <xdr:rowOff>76200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E178433-98C6-4FB4-9C15-0A600DC0A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914400"/>
          <a:ext cx="5057069" cy="537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123825</xdr:rowOff>
    </xdr:from>
    <xdr:to>
      <xdr:col>1</xdr:col>
      <xdr:colOff>1162049</xdr:colOff>
      <xdr:row>55</xdr:row>
      <xdr:rowOff>10121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B6B59B-8772-4CE1-BCB1-BFFDD67913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631" t="19534" r="19756" b="5718"/>
        <a:stretch/>
      </xdr:blipFill>
      <xdr:spPr>
        <a:xfrm>
          <a:off x="0" y="4295775"/>
          <a:ext cx="6124574" cy="5677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cc-nggip.iges.or.jp/public/2006gl/pdf/5_Volume5/V5_6_Ch6_Wastewater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haicarbonlabel.tgo.or.th/tools/files.php?mod=YjNKbllXNXBlbUYwYVc5dVgyUnZkMjVzYjJGaw&amp;type=WDBaSlRFVlQ&amp;files=TkRFP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A22" zoomScale="130" zoomScaleNormal="130" workbookViewId="0">
      <selection activeCell="E38" sqref="E38"/>
    </sheetView>
  </sheetViews>
  <sheetFormatPr defaultColWidth="9.125" defaultRowHeight="14.25" x14ac:dyDescent="0.2"/>
  <cols>
    <col min="1" max="1" width="12" style="23" customWidth="1"/>
    <col min="2" max="2" width="47.875" style="23" customWidth="1"/>
    <col min="3" max="3" width="9.125" style="23"/>
    <col min="4" max="4" width="11.125" style="23" customWidth="1"/>
    <col min="5" max="5" width="11.25" style="23" customWidth="1"/>
    <col min="6" max="6" width="19.25" style="23" customWidth="1"/>
    <col min="7" max="7" width="11.875" style="24" customWidth="1"/>
    <col min="8" max="8" width="10.75" style="23" customWidth="1"/>
    <col min="9" max="11" width="9.125" style="23"/>
    <col min="12" max="13" width="10.25" style="23" bestFit="1" customWidth="1"/>
    <col min="14" max="16384" width="9.125" style="23"/>
  </cols>
  <sheetData>
    <row r="1" spans="1:13" ht="21.75" customHeight="1" x14ac:dyDescent="0.2">
      <c r="A1" s="139" t="s">
        <v>194</v>
      </c>
      <c r="B1" s="139"/>
      <c r="C1" s="139"/>
      <c r="D1" s="139"/>
      <c r="E1" s="139"/>
      <c r="F1" s="139"/>
      <c r="G1" s="139"/>
      <c r="H1" s="139"/>
    </row>
    <row r="2" spans="1:13" ht="32.25" customHeight="1" x14ac:dyDescent="0.2">
      <c r="A2" s="75" t="s">
        <v>78</v>
      </c>
      <c r="B2" s="126" t="s">
        <v>195</v>
      </c>
      <c r="C2" s="126"/>
      <c r="D2" s="126"/>
      <c r="E2" s="126"/>
      <c r="F2" s="126"/>
      <c r="G2" s="126"/>
      <c r="H2" s="126"/>
    </row>
    <row r="3" spans="1:13" ht="28.5" x14ac:dyDescent="0.2">
      <c r="A3" s="76" t="s">
        <v>0</v>
      </c>
      <c r="B3" s="76" t="s">
        <v>20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14</v>
      </c>
      <c r="H3" s="26" t="s">
        <v>4</v>
      </c>
    </row>
    <row r="4" spans="1:13" ht="16.5" customHeight="1" x14ac:dyDescent="0.2">
      <c r="A4" s="77"/>
      <c r="B4" s="78" t="s">
        <v>39</v>
      </c>
      <c r="C4" s="27"/>
      <c r="D4" s="28"/>
      <c r="E4" s="28"/>
      <c r="F4" s="28"/>
      <c r="G4" s="29"/>
      <c r="H4" s="28"/>
    </row>
    <row r="5" spans="1:13" x14ac:dyDescent="0.2">
      <c r="A5" s="30"/>
      <c r="B5" s="78" t="s">
        <v>40</v>
      </c>
      <c r="C5" s="27"/>
      <c r="D5" s="28"/>
      <c r="E5" s="28"/>
      <c r="F5" s="28"/>
      <c r="G5" s="29"/>
      <c r="H5" s="28"/>
    </row>
    <row r="6" spans="1:13" ht="15" customHeight="1" x14ac:dyDescent="0.2">
      <c r="A6" s="30" t="s">
        <v>5</v>
      </c>
      <c r="B6" s="31" t="s">
        <v>41</v>
      </c>
      <c r="C6" s="32"/>
      <c r="D6" s="33" t="s">
        <v>6</v>
      </c>
      <c r="E6" s="34">
        <f>EF!H10</f>
        <v>2.7077905800000002</v>
      </c>
      <c r="F6" s="33" t="s">
        <v>16</v>
      </c>
      <c r="G6" s="35">
        <f>C6*E6</f>
        <v>0</v>
      </c>
      <c r="H6" s="33" t="s">
        <v>15</v>
      </c>
    </row>
    <row r="7" spans="1:13" ht="15.75" customHeight="1" x14ac:dyDescent="0.2">
      <c r="A7" s="36"/>
      <c r="B7" s="31" t="s">
        <v>42</v>
      </c>
      <c r="C7" s="32"/>
      <c r="D7" s="33" t="s">
        <v>6</v>
      </c>
      <c r="E7" s="34">
        <f>EF!H10</f>
        <v>2.7077905800000002</v>
      </c>
      <c r="F7" s="33" t="s">
        <v>16</v>
      </c>
      <c r="G7" s="35">
        <f t="shared" ref="G7:G22" si="0">C7*E7</f>
        <v>0</v>
      </c>
      <c r="H7" s="33" t="s">
        <v>15</v>
      </c>
    </row>
    <row r="8" spans="1:13" ht="15.75" customHeight="1" x14ac:dyDescent="0.2">
      <c r="A8" s="36"/>
      <c r="B8" s="31" t="s">
        <v>43</v>
      </c>
      <c r="C8" s="32"/>
      <c r="D8" s="33"/>
      <c r="E8" s="34"/>
      <c r="F8" s="33"/>
      <c r="G8" s="35"/>
      <c r="H8" s="33"/>
    </row>
    <row r="9" spans="1:13" ht="15.75" customHeight="1" x14ac:dyDescent="0.2">
      <c r="A9" s="36"/>
      <c r="B9" s="31" t="s">
        <v>44</v>
      </c>
      <c r="C9" s="32"/>
      <c r="D9" s="33"/>
      <c r="E9" s="34"/>
      <c r="F9" s="33"/>
      <c r="G9" s="35"/>
      <c r="H9" s="33"/>
    </row>
    <row r="10" spans="1:13" ht="15.75" customHeight="1" x14ac:dyDescent="0.2">
      <c r="A10" s="36"/>
      <c r="B10" s="31" t="s">
        <v>45</v>
      </c>
      <c r="C10" s="32">
        <v>5282.23</v>
      </c>
      <c r="D10" s="33" t="s">
        <v>6</v>
      </c>
      <c r="E10" s="34">
        <f>EF!H31</f>
        <v>2.7406232100000003</v>
      </c>
      <c r="F10" s="33" t="s">
        <v>16</v>
      </c>
      <c r="G10" s="35">
        <f t="shared" si="0"/>
        <v>14476.602138558301</v>
      </c>
      <c r="H10" s="33" t="s">
        <v>15</v>
      </c>
    </row>
    <row r="11" spans="1:13" ht="15.75" customHeight="1" x14ac:dyDescent="0.2">
      <c r="A11" s="36"/>
      <c r="B11" s="31" t="s">
        <v>106</v>
      </c>
      <c r="C11" s="32">
        <v>320.67</v>
      </c>
      <c r="D11" s="33" t="s">
        <v>6</v>
      </c>
      <c r="E11" s="34">
        <f>EF!H29</f>
        <v>2.2719116000000001</v>
      </c>
      <c r="F11" s="33" t="s">
        <v>16</v>
      </c>
      <c r="G11" s="35">
        <f t="shared" si="0"/>
        <v>728.53389277200006</v>
      </c>
      <c r="H11" s="33" t="s">
        <v>15</v>
      </c>
    </row>
    <row r="12" spans="1:13" ht="15.75" customHeight="1" x14ac:dyDescent="0.2">
      <c r="A12" s="36"/>
      <c r="B12" s="31" t="s">
        <v>46</v>
      </c>
      <c r="C12" s="32"/>
      <c r="D12" s="33" t="s">
        <v>6</v>
      </c>
      <c r="E12" s="34">
        <f>EF!H29</f>
        <v>2.2719116000000001</v>
      </c>
      <c r="F12" s="33" t="s">
        <v>16</v>
      </c>
      <c r="G12" s="35">
        <f t="shared" si="0"/>
        <v>0</v>
      </c>
      <c r="H12" s="33" t="s">
        <v>15</v>
      </c>
    </row>
    <row r="13" spans="1:13" ht="15.75" customHeight="1" x14ac:dyDescent="0.2">
      <c r="A13" s="36"/>
      <c r="B13" s="31" t="s">
        <v>103</v>
      </c>
      <c r="C13" s="32"/>
      <c r="D13" s="33" t="s">
        <v>104</v>
      </c>
      <c r="E13" s="34">
        <v>1</v>
      </c>
      <c r="F13" s="33" t="s">
        <v>105</v>
      </c>
      <c r="G13" s="35">
        <f>C13*E13</f>
        <v>0</v>
      </c>
      <c r="H13" s="33" t="s">
        <v>15</v>
      </c>
    </row>
    <row r="14" spans="1:13" ht="15.75" customHeight="1" x14ac:dyDescent="0.2">
      <c r="A14" s="36"/>
      <c r="B14" s="31" t="s">
        <v>101</v>
      </c>
      <c r="C14" s="37"/>
      <c r="D14" s="33" t="s">
        <v>99</v>
      </c>
      <c r="E14" s="38">
        <v>28</v>
      </c>
      <c r="F14" s="33" t="s">
        <v>100</v>
      </c>
      <c r="G14" s="35">
        <f>C14*E14</f>
        <v>0</v>
      </c>
      <c r="H14" s="33" t="s">
        <v>15</v>
      </c>
      <c r="L14" s="39"/>
      <c r="M14" s="40"/>
    </row>
    <row r="15" spans="1:13" ht="15.75" customHeight="1" x14ac:dyDescent="0.2">
      <c r="A15" s="36"/>
      <c r="B15" s="31" t="s">
        <v>102</v>
      </c>
      <c r="C15" s="41"/>
      <c r="D15" s="33" t="s">
        <v>48</v>
      </c>
      <c r="E15" s="34">
        <v>28</v>
      </c>
      <c r="F15" s="33" t="s">
        <v>64</v>
      </c>
      <c r="G15" s="35">
        <f>C15*E15</f>
        <v>0</v>
      </c>
      <c r="H15" s="33" t="s">
        <v>15</v>
      </c>
      <c r="L15" s="39"/>
      <c r="M15" s="40"/>
    </row>
    <row r="16" spans="1:13" ht="15.75" customHeight="1" x14ac:dyDescent="0.2">
      <c r="A16" s="36"/>
      <c r="B16" s="31" t="s">
        <v>108</v>
      </c>
      <c r="C16" s="42">
        <f>กรอกข้อมูล!P15</f>
        <v>12</v>
      </c>
      <c r="D16" s="33" t="s">
        <v>116</v>
      </c>
      <c r="E16" s="34">
        <f>EF!H58</f>
        <v>1300</v>
      </c>
      <c r="F16" s="33" t="s">
        <v>65</v>
      </c>
      <c r="G16" s="35">
        <f t="shared" ref="G16:G17" si="1">C16*E16</f>
        <v>15600</v>
      </c>
      <c r="H16" s="33" t="s">
        <v>15</v>
      </c>
      <c r="L16" s="39"/>
      <c r="M16" s="40"/>
    </row>
    <row r="17" spans="1:13" ht="15.75" customHeight="1" x14ac:dyDescent="0.2">
      <c r="A17" s="36"/>
      <c r="B17" s="31" t="s">
        <v>113</v>
      </c>
      <c r="C17" s="42">
        <f>กรอกข้อมูล!P16</f>
        <v>12</v>
      </c>
      <c r="D17" s="33" t="s">
        <v>115</v>
      </c>
      <c r="E17" s="34">
        <f>EF!H55</f>
        <v>677</v>
      </c>
      <c r="F17" s="33" t="s">
        <v>114</v>
      </c>
      <c r="G17" s="35">
        <f t="shared" si="1"/>
        <v>8124</v>
      </c>
      <c r="H17" s="33" t="s">
        <v>15</v>
      </c>
      <c r="L17" s="39"/>
      <c r="M17" s="40"/>
    </row>
    <row r="18" spans="1:13" ht="15.75" customHeight="1" x14ac:dyDescent="0.2">
      <c r="A18" s="43"/>
      <c r="B18" s="31" t="s">
        <v>112</v>
      </c>
      <c r="C18" s="42">
        <f>กรอกข้อมูล!P17</f>
        <v>120</v>
      </c>
      <c r="D18" s="44" t="s">
        <v>11</v>
      </c>
      <c r="E18" s="34">
        <f>EF!H15</f>
        <v>3.1133815370370366</v>
      </c>
      <c r="F18" s="33" t="s">
        <v>65</v>
      </c>
      <c r="G18" s="35">
        <f t="shared" si="0"/>
        <v>373.6057844444444</v>
      </c>
      <c r="H18" s="33" t="s">
        <v>15</v>
      </c>
      <c r="L18" s="39"/>
      <c r="M18" s="40"/>
    </row>
    <row r="19" spans="1:13" x14ac:dyDescent="0.2">
      <c r="A19" s="45" t="s">
        <v>7</v>
      </c>
      <c r="B19" s="46" t="s">
        <v>8</v>
      </c>
      <c r="C19" s="32">
        <v>157352</v>
      </c>
      <c r="D19" s="47" t="s">
        <v>9</v>
      </c>
      <c r="E19" s="48">
        <f>EF!H52</f>
        <v>0.49990000000000001</v>
      </c>
      <c r="F19" s="47" t="s">
        <v>17</v>
      </c>
      <c r="G19" s="49">
        <f t="shared" si="0"/>
        <v>78660.264800000004</v>
      </c>
      <c r="H19" s="47" t="s">
        <v>15</v>
      </c>
      <c r="L19" s="39"/>
      <c r="M19" s="40"/>
    </row>
    <row r="20" spans="1:13" x14ac:dyDescent="0.2">
      <c r="A20" s="50" t="s">
        <v>10</v>
      </c>
      <c r="B20" s="51" t="s">
        <v>47</v>
      </c>
      <c r="C20" s="32">
        <v>750</v>
      </c>
      <c r="D20" s="52" t="s">
        <v>11</v>
      </c>
      <c r="E20" s="53">
        <v>2.1019999999999999</v>
      </c>
      <c r="F20" s="52" t="s">
        <v>18</v>
      </c>
      <c r="G20" s="54">
        <f t="shared" si="0"/>
        <v>1576.5</v>
      </c>
      <c r="H20" s="52" t="s">
        <v>15</v>
      </c>
    </row>
    <row r="21" spans="1:13" x14ac:dyDescent="0.2">
      <c r="A21" s="55"/>
      <c r="B21" s="51" t="s">
        <v>12</v>
      </c>
      <c r="C21" s="32">
        <f>กรอกข้อมูล!P20</f>
        <v>1200</v>
      </c>
      <c r="D21" s="52" t="s">
        <v>13</v>
      </c>
      <c r="E21" s="53">
        <v>0.79479999999999995</v>
      </c>
      <c r="F21" s="52" t="s">
        <v>19</v>
      </c>
      <c r="G21" s="54">
        <f t="shared" si="0"/>
        <v>953.76</v>
      </c>
      <c r="H21" s="52" t="s">
        <v>15</v>
      </c>
    </row>
    <row r="22" spans="1:13" x14ac:dyDescent="0.2">
      <c r="A22" s="56"/>
      <c r="B22" s="57" t="s">
        <v>33</v>
      </c>
      <c r="C22" s="32">
        <f>กรอกข้อมูล!P21</f>
        <v>1200</v>
      </c>
      <c r="D22" s="58" t="s">
        <v>11</v>
      </c>
      <c r="E22" s="53">
        <v>2.3199999999999998</v>
      </c>
      <c r="F22" s="52" t="s">
        <v>18</v>
      </c>
      <c r="G22" s="54">
        <f t="shared" si="0"/>
        <v>2784</v>
      </c>
      <c r="H22" s="52" t="s">
        <v>15</v>
      </c>
    </row>
    <row r="23" spans="1:13" x14ac:dyDescent="0.2">
      <c r="C23" s="59"/>
      <c r="D23" s="59"/>
      <c r="E23" s="59"/>
      <c r="F23" s="59"/>
      <c r="G23" s="60">
        <f>SUM(G6:G22)</f>
        <v>123277.26661577474</v>
      </c>
      <c r="H23" s="61" t="s">
        <v>15</v>
      </c>
    </row>
    <row r="24" spans="1:13" x14ac:dyDescent="0.2">
      <c r="C24" s="140"/>
      <c r="D24" s="62"/>
    </row>
    <row r="31" spans="1:13" ht="15" thickBot="1" x14ac:dyDescent="0.25"/>
    <row r="32" spans="1:13" ht="35.25" customHeight="1" thickBot="1" x14ac:dyDescent="0.25">
      <c r="A32" s="79" t="s">
        <v>0</v>
      </c>
      <c r="B32" s="80" t="s">
        <v>37</v>
      </c>
      <c r="C32" s="80" t="s">
        <v>107</v>
      </c>
      <c r="D32" s="80" t="s">
        <v>4</v>
      </c>
    </row>
    <row r="33" spans="1:4" ht="15" thickBot="1" x14ac:dyDescent="0.25">
      <c r="A33" s="63" t="s">
        <v>5</v>
      </c>
      <c r="B33" s="64">
        <f>SUM(G6:G18)/1000</f>
        <v>39.302741815774745</v>
      </c>
      <c r="C33" s="65">
        <f>(B33*100)/B36</f>
        <v>31.881581166357154</v>
      </c>
      <c r="D33" s="63" t="s">
        <v>38</v>
      </c>
    </row>
    <row r="34" spans="1:4" ht="15" thickBot="1" x14ac:dyDescent="0.25">
      <c r="A34" s="66" t="s">
        <v>7</v>
      </c>
      <c r="B34" s="67">
        <f>SUM(G19)/1000</f>
        <v>78.660264800000007</v>
      </c>
      <c r="C34" s="68">
        <f>(B34*100)/B36</f>
        <v>63.807599697326928</v>
      </c>
      <c r="D34" s="66" t="s">
        <v>38</v>
      </c>
    </row>
    <row r="35" spans="1:4" ht="15" thickBot="1" x14ac:dyDescent="0.25">
      <c r="A35" s="69" t="s">
        <v>10</v>
      </c>
      <c r="B35" s="70">
        <f>SUM(G20:G22)/1000</f>
        <v>5.31426</v>
      </c>
      <c r="C35" s="71">
        <f>(B35*100)/B36</f>
        <v>4.3108191363159074</v>
      </c>
      <c r="D35" s="69" t="s">
        <v>38</v>
      </c>
    </row>
    <row r="36" spans="1:4" ht="15" thickBot="1" x14ac:dyDescent="0.25">
      <c r="A36" s="72" t="s">
        <v>32</v>
      </c>
      <c r="B36" s="73">
        <f>SUM(B33:B35)</f>
        <v>123.27726661577476</v>
      </c>
      <c r="C36" s="74">
        <f>(B36*100)/B36</f>
        <v>100</v>
      </c>
      <c r="D36" s="72" t="s">
        <v>38</v>
      </c>
    </row>
  </sheetData>
  <mergeCells count="2">
    <mergeCell ref="A1:H1"/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zoomScaleNormal="100" workbookViewId="0">
      <selection activeCell="J6" sqref="J6"/>
    </sheetView>
  </sheetViews>
  <sheetFormatPr defaultColWidth="9" defaultRowHeight="15" x14ac:dyDescent="0.2"/>
  <cols>
    <col min="1" max="1" width="9.625" style="1" bestFit="1" customWidth="1"/>
    <col min="2" max="2" width="70.125" style="1" customWidth="1"/>
    <col min="3" max="3" width="9" style="1"/>
    <col min="4" max="4" width="5.375" style="1" customWidth="1"/>
    <col min="5" max="5" width="6.125" style="1" customWidth="1"/>
    <col min="6" max="6" width="6.625" style="1" customWidth="1"/>
    <col min="7" max="7" width="7.25" style="1" customWidth="1"/>
    <col min="8" max="8" width="5.625" style="1" customWidth="1"/>
    <col min="9" max="9" width="6.125" style="1" customWidth="1"/>
    <col min="10" max="10" width="6.375" style="1" customWidth="1"/>
    <col min="11" max="11" width="5.625" style="1" customWidth="1"/>
    <col min="12" max="12" width="6.75" style="1" customWidth="1"/>
    <col min="13" max="13" width="6" style="1" customWidth="1"/>
    <col min="14" max="14" width="6.75" style="1" customWidth="1"/>
    <col min="15" max="15" width="7.375" style="1" customWidth="1"/>
    <col min="16" max="16384" width="9" style="1"/>
  </cols>
  <sheetData>
    <row r="1" spans="1:16" x14ac:dyDescent="0.2">
      <c r="A1" s="127" t="s">
        <v>36</v>
      </c>
      <c r="B1" s="128" t="s">
        <v>20</v>
      </c>
      <c r="C1" s="133" t="s">
        <v>4</v>
      </c>
      <c r="D1" s="129" t="s">
        <v>21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83"/>
    </row>
    <row r="2" spans="1:16" x14ac:dyDescent="0.2">
      <c r="A2" s="127"/>
      <c r="B2" s="128"/>
      <c r="C2" s="134"/>
      <c r="D2" s="82" t="s">
        <v>22</v>
      </c>
      <c r="E2" s="82" t="s">
        <v>23</v>
      </c>
      <c r="F2" s="82" t="s">
        <v>24</v>
      </c>
      <c r="G2" s="82" t="s">
        <v>25</v>
      </c>
      <c r="H2" s="82" t="s">
        <v>26</v>
      </c>
      <c r="I2" s="82" t="s">
        <v>27</v>
      </c>
      <c r="J2" s="82" t="s">
        <v>28</v>
      </c>
      <c r="K2" s="82" t="s">
        <v>29</v>
      </c>
      <c r="L2" s="82" t="s">
        <v>28</v>
      </c>
      <c r="M2" s="82" t="s">
        <v>29</v>
      </c>
      <c r="N2" s="82" t="s">
        <v>30</v>
      </c>
      <c r="O2" s="82" t="s">
        <v>31</v>
      </c>
      <c r="P2" s="82" t="s">
        <v>32</v>
      </c>
    </row>
    <row r="3" spans="1:16" x14ac:dyDescent="0.2">
      <c r="A3" s="127" t="s">
        <v>5</v>
      </c>
      <c r="B3" s="83" t="s">
        <v>39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x14ac:dyDescent="0.2">
      <c r="A4" s="127"/>
      <c r="B4" s="84" t="s">
        <v>40</v>
      </c>
      <c r="C4" s="82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 s="127"/>
      <c r="B5" s="85" t="s">
        <v>41</v>
      </c>
      <c r="C5" s="82" t="s">
        <v>6</v>
      </c>
      <c r="D5" s="46">
        <v>10</v>
      </c>
      <c r="E5" s="46">
        <v>10</v>
      </c>
      <c r="F5" s="46">
        <v>10</v>
      </c>
      <c r="G5" s="46">
        <v>10</v>
      </c>
      <c r="H5" s="46">
        <v>10</v>
      </c>
      <c r="I5" s="46">
        <v>10</v>
      </c>
      <c r="J5" s="46">
        <v>10</v>
      </c>
      <c r="K5" s="46">
        <v>10</v>
      </c>
      <c r="L5" s="46">
        <v>10</v>
      </c>
      <c r="M5" s="46">
        <v>10</v>
      </c>
      <c r="N5" s="46">
        <v>10</v>
      </c>
      <c r="O5" s="46">
        <v>10</v>
      </c>
      <c r="P5" s="86">
        <f t="shared" ref="P5:P21" si="0">SUM(D5:O5)</f>
        <v>120</v>
      </c>
    </row>
    <row r="6" spans="1:16" x14ac:dyDescent="0.2">
      <c r="A6" s="127"/>
      <c r="B6" s="85" t="s">
        <v>42</v>
      </c>
      <c r="C6" s="82" t="s">
        <v>6</v>
      </c>
      <c r="D6" s="46">
        <v>10</v>
      </c>
      <c r="E6" s="46">
        <v>10</v>
      </c>
      <c r="F6" s="46">
        <v>10</v>
      </c>
      <c r="G6" s="46">
        <v>10</v>
      </c>
      <c r="H6" s="46">
        <v>10</v>
      </c>
      <c r="I6" s="46">
        <v>10</v>
      </c>
      <c r="J6" s="46">
        <v>10</v>
      </c>
      <c r="K6" s="46">
        <v>10</v>
      </c>
      <c r="L6" s="46">
        <v>10</v>
      </c>
      <c r="M6" s="46">
        <v>10</v>
      </c>
      <c r="N6" s="46">
        <v>10</v>
      </c>
      <c r="O6" s="46">
        <v>10</v>
      </c>
      <c r="P6" s="86">
        <f t="shared" si="0"/>
        <v>120</v>
      </c>
    </row>
    <row r="7" spans="1:16" x14ac:dyDescent="0.2">
      <c r="A7" s="127"/>
      <c r="B7" s="83" t="s">
        <v>43</v>
      </c>
      <c r="C7" s="82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x14ac:dyDescent="0.2">
      <c r="A8" s="127"/>
      <c r="B8" s="83" t="s">
        <v>44</v>
      </c>
      <c r="C8" s="82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x14ac:dyDescent="0.2">
      <c r="A9" s="127"/>
      <c r="B9" s="85" t="s">
        <v>45</v>
      </c>
      <c r="C9" s="82" t="s">
        <v>6</v>
      </c>
      <c r="D9" s="46">
        <v>10</v>
      </c>
      <c r="E9" s="46">
        <v>10</v>
      </c>
      <c r="F9" s="46">
        <v>10</v>
      </c>
      <c r="G9" s="46">
        <v>10</v>
      </c>
      <c r="H9" s="46">
        <v>10</v>
      </c>
      <c r="I9" s="46">
        <v>10</v>
      </c>
      <c r="J9" s="46">
        <v>10</v>
      </c>
      <c r="K9" s="46">
        <v>10</v>
      </c>
      <c r="L9" s="46">
        <v>10</v>
      </c>
      <c r="M9" s="46">
        <v>10</v>
      </c>
      <c r="N9" s="46">
        <v>10</v>
      </c>
      <c r="O9" s="46">
        <v>10</v>
      </c>
      <c r="P9" s="86">
        <f t="shared" si="0"/>
        <v>120</v>
      </c>
    </row>
    <row r="10" spans="1:16" x14ac:dyDescent="0.2">
      <c r="A10" s="127"/>
      <c r="B10" s="85" t="s">
        <v>106</v>
      </c>
      <c r="C10" s="82" t="s">
        <v>6</v>
      </c>
      <c r="D10" s="46">
        <v>10</v>
      </c>
      <c r="E10" s="46">
        <v>10</v>
      </c>
      <c r="F10" s="46">
        <v>10</v>
      </c>
      <c r="G10" s="46">
        <v>10</v>
      </c>
      <c r="H10" s="46">
        <v>10</v>
      </c>
      <c r="I10" s="46">
        <v>10</v>
      </c>
      <c r="J10" s="46">
        <v>10</v>
      </c>
      <c r="K10" s="46">
        <v>10</v>
      </c>
      <c r="L10" s="46">
        <v>10</v>
      </c>
      <c r="M10" s="46">
        <v>10</v>
      </c>
      <c r="N10" s="46">
        <v>10</v>
      </c>
      <c r="O10" s="46">
        <v>10</v>
      </c>
      <c r="P10" s="86">
        <f t="shared" ref="P10:P11" si="1">SUM(D10:O10)</f>
        <v>120</v>
      </c>
    </row>
    <row r="11" spans="1:16" x14ac:dyDescent="0.2">
      <c r="A11" s="127"/>
      <c r="B11" s="85" t="s">
        <v>46</v>
      </c>
      <c r="C11" s="82" t="s">
        <v>6</v>
      </c>
      <c r="D11" s="46">
        <v>10</v>
      </c>
      <c r="E11" s="46">
        <v>10</v>
      </c>
      <c r="F11" s="46">
        <v>10</v>
      </c>
      <c r="G11" s="46">
        <v>10</v>
      </c>
      <c r="H11" s="46">
        <v>10</v>
      </c>
      <c r="I11" s="46">
        <v>10</v>
      </c>
      <c r="J11" s="46">
        <v>10</v>
      </c>
      <c r="K11" s="46">
        <v>10</v>
      </c>
      <c r="L11" s="46">
        <v>10</v>
      </c>
      <c r="M11" s="46">
        <v>10</v>
      </c>
      <c r="N11" s="46">
        <v>10</v>
      </c>
      <c r="O11" s="46">
        <v>10</v>
      </c>
      <c r="P11" s="86">
        <f t="shared" si="1"/>
        <v>120</v>
      </c>
    </row>
    <row r="12" spans="1:16" x14ac:dyDescent="0.2">
      <c r="A12" s="127"/>
      <c r="B12" s="85" t="s">
        <v>103</v>
      </c>
      <c r="C12" s="82" t="s">
        <v>104</v>
      </c>
      <c r="D12" s="46">
        <v>10</v>
      </c>
      <c r="E12" s="46">
        <v>10</v>
      </c>
      <c r="F12" s="46">
        <v>10</v>
      </c>
      <c r="G12" s="46">
        <v>10</v>
      </c>
      <c r="H12" s="46">
        <v>10</v>
      </c>
      <c r="I12" s="46">
        <v>10</v>
      </c>
      <c r="J12" s="46">
        <v>10</v>
      </c>
      <c r="K12" s="46">
        <v>10</v>
      </c>
      <c r="L12" s="46">
        <v>10</v>
      </c>
      <c r="M12" s="46">
        <v>10</v>
      </c>
      <c r="N12" s="46">
        <v>10</v>
      </c>
      <c r="O12" s="46">
        <v>10</v>
      </c>
      <c r="P12" s="86">
        <f>SUM(D12:O12)</f>
        <v>120</v>
      </c>
    </row>
    <row r="13" spans="1:16" x14ac:dyDescent="0.2">
      <c r="A13" s="127"/>
      <c r="B13" s="83" t="s">
        <v>101</v>
      </c>
      <c r="C13" s="82" t="s">
        <v>48</v>
      </c>
      <c r="D13" s="130" t="s">
        <v>77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2"/>
    </row>
    <row r="14" spans="1:16" x14ac:dyDescent="0.2">
      <c r="A14" s="127"/>
      <c r="B14" s="83" t="s">
        <v>102</v>
      </c>
      <c r="C14" s="82" t="s">
        <v>48</v>
      </c>
      <c r="D14" s="130" t="s">
        <v>97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2"/>
    </row>
    <row r="15" spans="1:16" x14ac:dyDescent="0.2">
      <c r="A15" s="127"/>
      <c r="B15" s="83" t="s">
        <v>108</v>
      </c>
      <c r="C15" s="87" t="s">
        <v>116</v>
      </c>
      <c r="D15" s="46">
        <v>1</v>
      </c>
      <c r="E15" s="46">
        <v>1</v>
      </c>
      <c r="F15" s="46">
        <v>1</v>
      </c>
      <c r="G15" s="46">
        <v>1</v>
      </c>
      <c r="H15" s="46">
        <v>1</v>
      </c>
      <c r="I15" s="46">
        <v>1</v>
      </c>
      <c r="J15" s="46">
        <v>1</v>
      </c>
      <c r="K15" s="46">
        <v>1</v>
      </c>
      <c r="L15" s="46">
        <v>1</v>
      </c>
      <c r="M15" s="46">
        <v>1</v>
      </c>
      <c r="N15" s="46">
        <v>1</v>
      </c>
      <c r="O15" s="46">
        <v>1</v>
      </c>
      <c r="P15" s="86">
        <f t="shared" ref="P15:P16" si="2">SUM(D15:O15)</f>
        <v>12</v>
      </c>
    </row>
    <row r="16" spans="1:16" x14ac:dyDescent="0.2">
      <c r="A16" s="127"/>
      <c r="B16" s="83" t="s">
        <v>113</v>
      </c>
      <c r="C16" s="87" t="s">
        <v>115</v>
      </c>
      <c r="D16" s="46">
        <v>1</v>
      </c>
      <c r="E16" s="46">
        <v>1</v>
      </c>
      <c r="F16" s="46">
        <v>1</v>
      </c>
      <c r="G16" s="46">
        <v>1</v>
      </c>
      <c r="H16" s="46">
        <v>1</v>
      </c>
      <c r="I16" s="46">
        <v>1</v>
      </c>
      <c r="J16" s="46">
        <v>1</v>
      </c>
      <c r="K16" s="46">
        <v>1</v>
      </c>
      <c r="L16" s="46">
        <v>1</v>
      </c>
      <c r="M16" s="46">
        <v>1</v>
      </c>
      <c r="N16" s="46">
        <v>1</v>
      </c>
      <c r="O16" s="46">
        <v>1</v>
      </c>
      <c r="P16" s="86">
        <f t="shared" si="2"/>
        <v>12</v>
      </c>
    </row>
    <row r="17" spans="1:16" x14ac:dyDescent="0.2">
      <c r="A17" s="127"/>
      <c r="B17" s="83" t="s">
        <v>112</v>
      </c>
      <c r="C17" s="87" t="s">
        <v>11</v>
      </c>
      <c r="D17" s="46">
        <v>10</v>
      </c>
      <c r="E17" s="46">
        <v>10</v>
      </c>
      <c r="F17" s="46">
        <v>10</v>
      </c>
      <c r="G17" s="46">
        <v>10</v>
      </c>
      <c r="H17" s="46">
        <v>10</v>
      </c>
      <c r="I17" s="46">
        <v>10</v>
      </c>
      <c r="J17" s="46">
        <v>10</v>
      </c>
      <c r="K17" s="46">
        <v>10</v>
      </c>
      <c r="L17" s="46">
        <v>10</v>
      </c>
      <c r="M17" s="46">
        <v>10</v>
      </c>
      <c r="N17" s="46">
        <v>10</v>
      </c>
      <c r="O17" s="46">
        <v>10</v>
      </c>
      <c r="P17" s="86">
        <f>SUM(D17:O17)</f>
        <v>120</v>
      </c>
    </row>
    <row r="18" spans="1:16" x14ac:dyDescent="0.2">
      <c r="A18" s="81" t="s">
        <v>7</v>
      </c>
      <c r="B18" s="83" t="s">
        <v>34</v>
      </c>
      <c r="C18" s="82" t="s">
        <v>9</v>
      </c>
      <c r="D18" s="46">
        <v>1000</v>
      </c>
      <c r="E18" s="46">
        <v>1000</v>
      </c>
      <c r="F18" s="46">
        <v>1000</v>
      </c>
      <c r="G18" s="46">
        <v>1000</v>
      </c>
      <c r="H18" s="46">
        <v>1000</v>
      </c>
      <c r="I18" s="46">
        <v>1000</v>
      </c>
      <c r="J18" s="46">
        <v>1000</v>
      </c>
      <c r="K18" s="46">
        <v>1000</v>
      </c>
      <c r="L18" s="46">
        <v>1000</v>
      </c>
      <c r="M18" s="46">
        <v>1000</v>
      </c>
      <c r="N18" s="46">
        <v>1000</v>
      </c>
      <c r="O18" s="46">
        <v>1000</v>
      </c>
      <c r="P18" s="86">
        <f t="shared" si="0"/>
        <v>12000</v>
      </c>
    </row>
    <row r="19" spans="1:16" x14ac:dyDescent="0.2">
      <c r="A19" s="127" t="s">
        <v>10</v>
      </c>
      <c r="B19" s="83" t="s">
        <v>47</v>
      </c>
      <c r="C19" s="82" t="s">
        <v>11</v>
      </c>
      <c r="D19" s="46">
        <v>100</v>
      </c>
      <c r="E19" s="46">
        <v>100</v>
      </c>
      <c r="F19" s="46">
        <v>100</v>
      </c>
      <c r="G19" s="46">
        <v>100</v>
      </c>
      <c r="H19" s="46">
        <v>100</v>
      </c>
      <c r="I19" s="46">
        <v>100</v>
      </c>
      <c r="J19" s="46">
        <v>100</v>
      </c>
      <c r="K19" s="46">
        <v>100</v>
      </c>
      <c r="L19" s="46">
        <v>100</v>
      </c>
      <c r="M19" s="46">
        <v>100</v>
      </c>
      <c r="N19" s="46">
        <v>100</v>
      </c>
      <c r="O19" s="46">
        <v>100</v>
      </c>
      <c r="P19" s="86">
        <f t="shared" si="0"/>
        <v>1200</v>
      </c>
    </row>
    <row r="20" spans="1:16" x14ac:dyDescent="0.2">
      <c r="A20" s="127"/>
      <c r="B20" s="83" t="s">
        <v>35</v>
      </c>
      <c r="C20" s="82" t="s">
        <v>13</v>
      </c>
      <c r="D20" s="46">
        <v>100</v>
      </c>
      <c r="E20" s="46">
        <v>100</v>
      </c>
      <c r="F20" s="46">
        <v>100</v>
      </c>
      <c r="G20" s="46">
        <v>100</v>
      </c>
      <c r="H20" s="46">
        <v>100</v>
      </c>
      <c r="I20" s="46">
        <v>100</v>
      </c>
      <c r="J20" s="46">
        <v>100</v>
      </c>
      <c r="K20" s="46">
        <v>100</v>
      </c>
      <c r="L20" s="46">
        <v>100</v>
      </c>
      <c r="M20" s="46">
        <v>100</v>
      </c>
      <c r="N20" s="46">
        <v>100</v>
      </c>
      <c r="O20" s="46">
        <v>100</v>
      </c>
      <c r="P20" s="86">
        <f t="shared" si="0"/>
        <v>1200</v>
      </c>
    </row>
    <row r="21" spans="1:16" x14ac:dyDescent="0.2">
      <c r="A21" s="127"/>
      <c r="B21" s="83" t="s">
        <v>33</v>
      </c>
      <c r="C21" s="82" t="s">
        <v>11</v>
      </c>
      <c r="D21" s="46">
        <v>100</v>
      </c>
      <c r="E21" s="46">
        <v>100</v>
      </c>
      <c r="F21" s="46">
        <v>100</v>
      </c>
      <c r="G21" s="46">
        <v>100</v>
      </c>
      <c r="H21" s="46">
        <v>100</v>
      </c>
      <c r="I21" s="46">
        <v>100</v>
      </c>
      <c r="J21" s="46">
        <v>100</v>
      </c>
      <c r="K21" s="46">
        <v>100</v>
      </c>
      <c r="L21" s="46">
        <v>100</v>
      </c>
      <c r="M21" s="46">
        <v>100</v>
      </c>
      <c r="N21" s="46">
        <v>100</v>
      </c>
      <c r="O21" s="46">
        <v>100</v>
      </c>
      <c r="P21" s="86">
        <f t="shared" si="0"/>
        <v>1200</v>
      </c>
    </row>
    <row r="26" spans="1:16" ht="18.75" x14ac:dyDescent="0.2">
      <c r="B26" s="3"/>
    </row>
    <row r="27" spans="1:16" ht="18.75" x14ac:dyDescent="0.2">
      <c r="B27" s="3"/>
    </row>
    <row r="28" spans="1:16" ht="18.75" x14ac:dyDescent="0.2">
      <c r="B28" s="2"/>
    </row>
    <row r="29" spans="1:16" ht="18.75" x14ac:dyDescent="0.2">
      <c r="B29" s="2"/>
    </row>
    <row r="30" spans="1:16" ht="18.75" x14ac:dyDescent="0.2">
      <c r="B30" s="4"/>
    </row>
    <row r="31" spans="1:16" ht="18.75" x14ac:dyDescent="0.2">
      <c r="B31" s="4"/>
    </row>
    <row r="32" spans="1:16" ht="18.75" x14ac:dyDescent="0.2">
      <c r="B32" s="2"/>
    </row>
    <row r="33" spans="2:2" ht="18.75" x14ac:dyDescent="0.2">
      <c r="B33" s="2"/>
    </row>
    <row r="34" spans="2:2" ht="18.75" x14ac:dyDescent="0.2">
      <c r="B34" s="2"/>
    </row>
    <row r="35" spans="2:2" ht="18.75" x14ac:dyDescent="0.2">
      <c r="B35" s="4"/>
    </row>
    <row r="36" spans="2:2" ht="18.75" x14ac:dyDescent="0.2">
      <c r="B36" s="4"/>
    </row>
    <row r="37" spans="2:2" ht="18.75" x14ac:dyDescent="0.2">
      <c r="B37" s="4"/>
    </row>
  </sheetData>
  <mergeCells count="8">
    <mergeCell ref="A1:A2"/>
    <mergeCell ref="B1:B2"/>
    <mergeCell ref="D1:O1"/>
    <mergeCell ref="A3:A17"/>
    <mergeCell ref="A19:A21"/>
    <mergeCell ref="D13:P13"/>
    <mergeCell ref="D14:P14"/>
    <mergeCell ref="C1:C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topLeftCell="A4" zoomScale="70" zoomScaleNormal="70" zoomScaleSheetLayoutView="96" workbookViewId="0">
      <selection activeCell="C31" sqref="C31"/>
    </sheetView>
  </sheetViews>
  <sheetFormatPr defaultColWidth="9" defaultRowHeight="14.25" x14ac:dyDescent="0.2"/>
  <cols>
    <col min="1" max="1" width="46.375" style="23" customWidth="1"/>
    <col min="2" max="2" width="9" style="23"/>
    <col min="3" max="3" width="38.25" style="23" customWidth="1"/>
    <col min="4" max="4" width="12.25" style="23" bestFit="1" customWidth="1"/>
    <col min="5" max="5" width="11.25" style="23" customWidth="1"/>
    <col min="6" max="9" width="9.125" style="23" bestFit="1" customWidth="1"/>
    <col min="10" max="10" width="8.375" style="23" bestFit="1" customWidth="1"/>
    <col min="11" max="11" width="8.625" style="23" customWidth="1"/>
    <col min="12" max="12" width="6.625" style="23" bestFit="1" customWidth="1"/>
    <col min="13" max="13" width="15" style="23" bestFit="1" customWidth="1"/>
    <col min="14" max="15" width="9.125" style="23" bestFit="1" customWidth="1"/>
    <col min="16" max="16" width="10" style="23" bestFit="1" customWidth="1"/>
    <col min="17" max="16384" width="9" style="23"/>
  </cols>
  <sheetData>
    <row r="1" spans="1:17" x14ac:dyDescent="0.2">
      <c r="A1" s="23" t="s">
        <v>49</v>
      </c>
      <c r="C1" s="88" t="s">
        <v>50</v>
      </c>
      <c r="D1" s="88" t="s">
        <v>51</v>
      </c>
      <c r="E1" s="88" t="s">
        <v>52</v>
      </c>
      <c r="F1" s="88" t="s">
        <v>53</v>
      </c>
      <c r="G1" s="88" t="s">
        <v>54</v>
      </c>
      <c r="H1" s="88" t="s">
        <v>55</v>
      </c>
      <c r="I1" s="88" t="s">
        <v>56</v>
      </c>
      <c r="J1" s="88" t="s">
        <v>57</v>
      </c>
      <c r="K1" s="88" t="s">
        <v>58</v>
      </c>
      <c r="L1" s="88" t="s">
        <v>59</v>
      </c>
      <c r="M1" s="88" t="s">
        <v>60</v>
      </c>
      <c r="N1" s="88" t="s">
        <v>61</v>
      </c>
      <c r="O1" s="88" t="s">
        <v>62</v>
      </c>
      <c r="P1" s="89" t="s">
        <v>63</v>
      </c>
    </row>
    <row r="2" spans="1:17" x14ac:dyDescent="0.2">
      <c r="C2" s="90" t="s">
        <v>110</v>
      </c>
      <c r="D2" s="91">
        <v>30</v>
      </c>
      <c r="E2" s="91">
        <v>25</v>
      </c>
      <c r="F2" s="91">
        <v>29</v>
      </c>
      <c r="G2" s="91">
        <v>23</v>
      </c>
      <c r="H2" s="91">
        <v>25</v>
      </c>
      <c r="I2" s="91">
        <v>25</v>
      </c>
      <c r="J2" s="91">
        <v>22</v>
      </c>
      <c r="K2" s="91">
        <v>27</v>
      </c>
      <c r="L2" s="91">
        <v>30</v>
      </c>
      <c r="M2" s="91">
        <v>30</v>
      </c>
      <c r="N2" s="91">
        <v>30</v>
      </c>
      <c r="O2" s="91">
        <v>28</v>
      </c>
      <c r="P2" s="92">
        <f>SUM(D2:O2)</f>
        <v>324</v>
      </c>
    </row>
    <row r="3" spans="1:17" x14ac:dyDescent="0.2">
      <c r="C3" s="90" t="s">
        <v>109</v>
      </c>
      <c r="D3" s="91">
        <v>133</v>
      </c>
      <c r="E3" s="91">
        <v>133</v>
      </c>
      <c r="F3" s="91">
        <v>134</v>
      </c>
      <c r="G3" s="91">
        <v>134</v>
      </c>
      <c r="H3" s="91">
        <v>134</v>
      </c>
      <c r="I3" s="91">
        <v>134</v>
      </c>
      <c r="J3" s="91">
        <v>134</v>
      </c>
      <c r="K3" s="91">
        <v>133</v>
      </c>
      <c r="L3" s="91">
        <v>136</v>
      </c>
      <c r="M3" s="91">
        <v>131</v>
      </c>
      <c r="N3" s="91">
        <v>130</v>
      </c>
      <c r="O3" s="91">
        <v>130</v>
      </c>
      <c r="P3" s="108">
        <f>SUM(D3:O3)/12</f>
        <v>133</v>
      </c>
      <c r="Q3" s="25"/>
    </row>
    <row r="4" spans="1:17" x14ac:dyDescent="0.2">
      <c r="C4" s="93" t="s">
        <v>111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8" spans="1:17" x14ac:dyDescent="0.2">
      <c r="A8" s="94" t="s">
        <v>76</v>
      </c>
    </row>
    <row r="9" spans="1:17" ht="42.75" x14ac:dyDescent="0.2">
      <c r="A9" s="95" t="s">
        <v>70</v>
      </c>
    </row>
    <row r="11" spans="1:17" ht="42.75" x14ac:dyDescent="0.2">
      <c r="A11" s="95" t="s">
        <v>71</v>
      </c>
    </row>
    <row r="13" spans="1:17" x14ac:dyDescent="0.2">
      <c r="A13" s="109" t="s">
        <v>189</v>
      </c>
    </row>
    <row r="14" spans="1:17" x14ac:dyDescent="0.2">
      <c r="A14" s="109" t="s">
        <v>190</v>
      </c>
    </row>
    <row r="15" spans="1:17" x14ac:dyDescent="0.2">
      <c r="A15" s="109" t="s">
        <v>188</v>
      </c>
    </row>
    <row r="29" spans="3:13" x14ac:dyDescent="0.2">
      <c r="F29" s="96"/>
      <c r="G29" s="96"/>
      <c r="H29" s="96"/>
      <c r="I29" s="75"/>
      <c r="J29" s="97"/>
      <c r="K29" s="98" t="s">
        <v>68</v>
      </c>
      <c r="L29" s="98"/>
      <c r="M29" s="99"/>
    </row>
    <row r="30" spans="3:13" ht="42.75" x14ac:dyDescent="0.2">
      <c r="F30" s="100" t="s">
        <v>66</v>
      </c>
      <c r="G30" s="100" t="s">
        <v>67</v>
      </c>
      <c r="H30" s="100" t="s">
        <v>69</v>
      </c>
      <c r="I30" s="75"/>
      <c r="J30" s="101" t="s">
        <v>74</v>
      </c>
      <c r="K30" s="102" t="s">
        <v>73</v>
      </c>
      <c r="L30" s="102">
        <v>1E-3</v>
      </c>
      <c r="M30" s="102" t="s">
        <v>75</v>
      </c>
    </row>
    <row r="31" spans="3:13" x14ac:dyDescent="0.2">
      <c r="C31" s="103" t="s">
        <v>72</v>
      </c>
      <c r="D31" s="104" t="s">
        <v>11</v>
      </c>
      <c r="E31" s="105">
        <f>F31*G31*H31*J31*K31*L31*M31</f>
        <v>517.10400000000004</v>
      </c>
      <c r="F31" s="106">
        <v>1</v>
      </c>
      <c r="G31" s="106">
        <v>1</v>
      </c>
      <c r="H31" s="106">
        <v>0.3</v>
      </c>
      <c r="J31" s="107">
        <f>P3</f>
        <v>133</v>
      </c>
      <c r="K31" s="106">
        <v>40</v>
      </c>
      <c r="L31" s="106">
        <f>L30</f>
        <v>1E-3</v>
      </c>
      <c r="M31" s="106">
        <f>P2</f>
        <v>324</v>
      </c>
    </row>
    <row r="33" spans="3:3" x14ac:dyDescent="0.2">
      <c r="C33" s="111" t="s">
        <v>191</v>
      </c>
    </row>
  </sheetData>
  <hyperlinks>
    <hyperlink ref="C33" r:id="rId1" xr:uid="{A220C4CC-2A88-42CB-8485-B08795A361F3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23"/>
  <sheetViews>
    <sheetView zoomScaleNormal="100" workbookViewId="0">
      <selection activeCell="E18" sqref="E18"/>
    </sheetView>
  </sheetViews>
  <sheetFormatPr defaultColWidth="9.125" defaultRowHeight="14.25" x14ac:dyDescent="0.2"/>
  <cols>
    <col min="1" max="1" width="74.375" style="23" customWidth="1"/>
    <col min="2" max="2" width="67.75" style="23" bestFit="1" customWidth="1"/>
    <col min="3" max="16384" width="9.125" style="23"/>
  </cols>
  <sheetData>
    <row r="2" spans="1:3" x14ac:dyDescent="0.2">
      <c r="A2" s="23" t="s">
        <v>79</v>
      </c>
    </row>
    <row r="4" spans="1:3" x14ac:dyDescent="0.2">
      <c r="A4" s="23" t="s">
        <v>80</v>
      </c>
      <c r="B4" s="112">
        <v>6794</v>
      </c>
      <c r="C4" s="75" t="s">
        <v>81</v>
      </c>
    </row>
    <row r="5" spans="1:3" x14ac:dyDescent="0.2">
      <c r="A5" s="23" t="s">
        <v>82</v>
      </c>
      <c r="B5" s="113">
        <f>B4*0.8</f>
        <v>5435.2000000000007</v>
      </c>
      <c r="C5" s="75" t="s">
        <v>81</v>
      </c>
    </row>
    <row r="6" spans="1:3" x14ac:dyDescent="0.2">
      <c r="A6" s="23" t="s">
        <v>83</v>
      </c>
    </row>
    <row r="9" spans="1:3" x14ac:dyDescent="0.2">
      <c r="A9" s="120" t="s">
        <v>84</v>
      </c>
      <c r="B9" s="121"/>
    </row>
    <row r="10" spans="1:3" x14ac:dyDescent="0.2">
      <c r="A10" s="122" t="s">
        <v>85</v>
      </c>
      <c r="B10" s="123" t="s">
        <v>86</v>
      </c>
    </row>
    <row r="11" spans="1:3" x14ac:dyDescent="0.2">
      <c r="A11" s="122" t="s">
        <v>87</v>
      </c>
      <c r="B11" s="123" t="s">
        <v>98</v>
      </c>
    </row>
    <row r="12" spans="1:3" x14ac:dyDescent="0.2">
      <c r="A12" s="122" t="s">
        <v>88</v>
      </c>
      <c r="B12" s="123" t="s">
        <v>89</v>
      </c>
    </row>
    <row r="13" spans="1:3" x14ac:dyDescent="0.2">
      <c r="A13" s="124" t="s">
        <v>90</v>
      </c>
      <c r="B13" s="125" t="s">
        <v>192</v>
      </c>
    </row>
    <row r="16" spans="1:3" x14ac:dyDescent="0.2">
      <c r="A16" s="114"/>
      <c r="B16" s="115" t="s">
        <v>96</v>
      </c>
    </row>
    <row r="17" spans="1:2" x14ac:dyDescent="0.2">
      <c r="A17" s="116" t="s">
        <v>91</v>
      </c>
      <c r="B17" s="117">
        <f>B5</f>
        <v>5435.2000000000007</v>
      </c>
    </row>
    <row r="18" spans="1:2" x14ac:dyDescent="0.2">
      <c r="A18" s="118" t="s">
        <v>92</v>
      </c>
      <c r="B18" s="118">
        <v>120</v>
      </c>
    </row>
    <row r="19" spans="1:2" x14ac:dyDescent="0.2">
      <c r="A19" s="118" t="s">
        <v>93</v>
      </c>
      <c r="B19" s="118">
        <f>(B18*10^-3)/1000</f>
        <v>1.1999999999999999E-4</v>
      </c>
    </row>
    <row r="20" spans="1:2" x14ac:dyDescent="0.2">
      <c r="A20" s="118" t="s">
        <v>94</v>
      </c>
      <c r="B20" s="118">
        <f>B19*1000</f>
        <v>0.12</v>
      </c>
    </row>
    <row r="21" spans="1:2" x14ac:dyDescent="0.2">
      <c r="A21" s="118" t="s">
        <v>95</v>
      </c>
      <c r="B21" s="119">
        <f>0.2*B17*B20</f>
        <v>130.44480000000001</v>
      </c>
    </row>
    <row r="23" spans="1:2" x14ac:dyDescent="0.2">
      <c r="A23" s="110" t="s">
        <v>193</v>
      </c>
    </row>
  </sheetData>
  <hyperlinks>
    <hyperlink ref="A23" r:id="rId1" xr:uid="{89BA280B-5218-413C-AD3A-89DB895F83C2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0"/>
  <sheetViews>
    <sheetView workbookViewId="0">
      <selection activeCell="I10" sqref="I10"/>
    </sheetView>
  </sheetViews>
  <sheetFormatPr defaultRowHeight="14.25" x14ac:dyDescent="0.2"/>
  <cols>
    <col min="1" max="1" width="6.25" customWidth="1"/>
    <col min="2" max="2" width="34.375" customWidth="1"/>
    <col min="3" max="3" width="8" customWidth="1"/>
    <col min="4" max="8" width="14.25" customWidth="1"/>
    <col min="9" max="9" width="59.875" customWidth="1"/>
  </cols>
  <sheetData>
    <row r="1" spans="1:9" x14ac:dyDescent="0.2">
      <c r="A1" s="135"/>
      <c r="B1" s="136" t="s">
        <v>117</v>
      </c>
      <c r="C1" s="135" t="s">
        <v>118</v>
      </c>
      <c r="D1" s="137" t="s">
        <v>119</v>
      </c>
      <c r="E1" s="138"/>
      <c r="F1" s="138"/>
      <c r="G1" s="138"/>
      <c r="H1" s="138"/>
      <c r="I1" s="136" t="s">
        <v>120</v>
      </c>
    </row>
    <row r="2" spans="1:9" x14ac:dyDescent="0.2">
      <c r="A2" s="135"/>
      <c r="B2" s="136"/>
      <c r="C2" s="135"/>
      <c r="D2" s="5" t="s">
        <v>121</v>
      </c>
      <c r="E2" s="5" t="s">
        <v>122</v>
      </c>
      <c r="F2" s="5" t="s">
        <v>123</v>
      </c>
      <c r="G2" s="5" t="s">
        <v>124</v>
      </c>
      <c r="H2" s="6" t="s">
        <v>63</v>
      </c>
      <c r="I2" s="136"/>
    </row>
    <row r="3" spans="1:9" x14ac:dyDescent="0.2">
      <c r="A3" s="135"/>
      <c r="B3" s="136"/>
      <c r="C3" s="135"/>
      <c r="D3" s="5" t="s">
        <v>125</v>
      </c>
      <c r="E3" s="5" t="s">
        <v>126</v>
      </c>
      <c r="F3" s="5" t="s">
        <v>126</v>
      </c>
      <c r="G3" s="5" t="s">
        <v>127</v>
      </c>
      <c r="H3" s="6" t="s">
        <v>128</v>
      </c>
      <c r="I3" s="136"/>
    </row>
    <row r="4" spans="1:9" x14ac:dyDescent="0.2">
      <c r="A4" s="7" t="s">
        <v>129</v>
      </c>
      <c r="B4" s="8"/>
      <c r="C4" s="9"/>
      <c r="D4" s="9"/>
      <c r="E4" s="9"/>
      <c r="F4" s="9"/>
      <c r="G4" s="9"/>
      <c r="H4" s="10"/>
      <c r="I4" s="11"/>
    </row>
    <row r="5" spans="1:9" x14ac:dyDescent="0.2">
      <c r="A5" s="12"/>
      <c r="B5" s="13" t="s">
        <v>130</v>
      </c>
      <c r="C5" s="12" t="s">
        <v>131</v>
      </c>
      <c r="D5" s="14">
        <v>5.7221999999999995E-2</v>
      </c>
      <c r="E5" s="14">
        <v>1.02E-6</v>
      </c>
      <c r="F5" s="14"/>
      <c r="G5" s="14">
        <v>1.02E-7</v>
      </c>
      <c r="H5" s="10">
        <v>5.7279629999999991E-2</v>
      </c>
      <c r="I5" s="15" t="s">
        <v>132</v>
      </c>
    </row>
    <row r="6" spans="1:9" x14ac:dyDescent="0.2">
      <c r="A6" s="12"/>
      <c r="B6" s="13" t="s">
        <v>130</v>
      </c>
      <c r="C6" s="12" t="s">
        <v>133</v>
      </c>
      <c r="D6" s="14">
        <v>5.6099999999999997E-2</v>
      </c>
      <c r="E6" s="14">
        <v>9.9999999999999995E-7</v>
      </c>
      <c r="F6" s="14"/>
      <c r="G6" s="14">
        <v>1.0000000000000001E-7</v>
      </c>
      <c r="H6" s="10">
        <v>5.6156499999999998E-2</v>
      </c>
      <c r="I6" s="15" t="s">
        <v>132</v>
      </c>
    </row>
    <row r="7" spans="1:9" x14ac:dyDescent="0.2">
      <c r="A7" s="12"/>
      <c r="B7" s="13" t="s">
        <v>134</v>
      </c>
      <c r="C7" s="12" t="s">
        <v>11</v>
      </c>
      <c r="D7" s="14">
        <v>1.0574699999999999</v>
      </c>
      <c r="E7" s="14">
        <v>1.047E-5</v>
      </c>
      <c r="F7" s="14"/>
      <c r="G7" s="14">
        <v>1.5705E-5</v>
      </c>
      <c r="H7" s="10">
        <v>1.0619459249999998</v>
      </c>
      <c r="I7" s="15" t="s">
        <v>132</v>
      </c>
    </row>
    <row r="8" spans="1:9" x14ac:dyDescent="0.2">
      <c r="A8" s="12"/>
      <c r="B8" s="13" t="s">
        <v>135</v>
      </c>
      <c r="C8" s="12" t="s">
        <v>136</v>
      </c>
      <c r="D8" s="14">
        <v>3.2096984443713019</v>
      </c>
      <c r="E8" s="14">
        <v>1.2440691644850007E-4</v>
      </c>
      <c r="F8" s="14"/>
      <c r="G8" s="14">
        <v>2.4881383289700012E-5</v>
      </c>
      <c r="H8" s="10">
        <v>3.2200242184365275</v>
      </c>
      <c r="I8" s="15" t="s">
        <v>137</v>
      </c>
    </row>
    <row r="9" spans="1:9" x14ac:dyDescent="0.2">
      <c r="A9" s="12"/>
      <c r="B9" s="13" t="s">
        <v>138</v>
      </c>
      <c r="C9" s="12" t="s">
        <v>136</v>
      </c>
      <c r="D9" s="14">
        <v>3.2353401009425418</v>
      </c>
      <c r="E9" s="14">
        <v>1.2540077910630005E-4</v>
      </c>
      <c r="F9" s="14"/>
      <c r="G9" s="14">
        <v>2.5080155821260009E-5</v>
      </c>
      <c r="H9" s="10">
        <v>3.2457483656083648</v>
      </c>
      <c r="I9" s="15" t="s">
        <v>137</v>
      </c>
    </row>
    <row r="10" spans="1:9" x14ac:dyDescent="0.2">
      <c r="A10" s="12"/>
      <c r="B10" s="13" t="s">
        <v>139</v>
      </c>
      <c r="C10" s="12" t="s">
        <v>136</v>
      </c>
      <c r="D10" s="14">
        <v>2.6987220000000001</v>
      </c>
      <c r="E10" s="14">
        <v>1.0925999999999999E-4</v>
      </c>
      <c r="F10" s="14"/>
      <c r="G10" s="14">
        <v>2.1852E-5</v>
      </c>
      <c r="H10" s="10">
        <v>2.7077905800000002</v>
      </c>
      <c r="I10" s="15" t="s">
        <v>132</v>
      </c>
    </row>
    <row r="11" spans="1:9" x14ac:dyDescent="0.2">
      <c r="A11" s="12"/>
      <c r="B11" s="13" t="s">
        <v>140</v>
      </c>
      <c r="C11" s="12" t="s">
        <v>11</v>
      </c>
      <c r="D11" s="14">
        <v>3.0866199999999999</v>
      </c>
      <c r="E11" s="14">
        <v>3.1399999999999998E-5</v>
      </c>
      <c r="F11" s="14"/>
      <c r="G11" s="14">
        <v>4.7099999999999993E-5</v>
      </c>
      <c r="H11" s="10">
        <v>3.1000435</v>
      </c>
      <c r="I11" s="15" t="s">
        <v>132</v>
      </c>
    </row>
    <row r="12" spans="1:9" x14ac:dyDescent="0.2">
      <c r="A12" s="12"/>
      <c r="B12" s="13" t="s">
        <v>141</v>
      </c>
      <c r="C12" s="12" t="s">
        <v>11</v>
      </c>
      <c r="D12" s="14">
        <v>2.534157</v>
      </c>
      <c r="E12" s="14">
        <v>2.637E-5</v>
      </c>
      <c r="F12" s="14"/>
      <c r="G12" s="14">
        <v>3.9554999999999997E-5</v>
      </c>
      <c r="H12" s="10">
        <v>2.5454301749999999</v>
      </c>
      <c r="I12" s="15" t="s">
        <v>132</v>
      </c>
    </row>
    <row r="13" spans="1:9" x14ac:dyDescent="0.2">
      <c r="A13" s="12"/>
      <c r="B13" s="13" t="s">
        <v>142</v>
      </c>
      <c r="C13" s="12" t="s">
        <v>136</v>
      </c>
      <c r="D13" s="14">
        <v>2.4688949999999998</v>
      </c>
      <c r="E13" s="14">
        <v>1.0359E-4</v>
      </c>
      <c r="F13" s="14"/>
      <c r="G13" s="14">
        <v>2.0718000000000001E-5</v>
      </c>
      <c r="H13" s="10">
        <v>2.4774929700000001</v>
      </c>
      <c r="I13" s="15" t="s">
        <v>132</v>
      </c>
    </row>
    <row r="14" spans="1:9" x14ac:dyDescent="0.2">
      <c r="A14" s="12"/>
      <c r="B14" s="13" t="s">
        <v>143</v>
      </c>
      <c r="C14" s="12" t="s">
        <v>136</v>
      </c>
      <c r="D14" s="14">
        <v>1.6797219999999999</v>
      </c>
      <c r="E14" s="14">
        <v>2.6619999999999999E-5</v>
      </c>
      <c r="F14" s="14"/>
      <c r="G14" s="14">
        <v>2.6620000000000001E-6</v>
      </c>
      <c r="H14" s="10">
        <v>1.6812260299999999</v>
      </c>
      <c r="I14" s="15" t="s">
        <v>132</v>
      </c>
    </row>
    <row r="15" spans="1:9" x14ac:dyDescent="0.2">
      <c r="A15" s="7"/>
      <c r="B15" s="13" t="s">
        <v>143</v>
      </c>
      <c r="C15" s="12" t="s">
        <v>11</v>
      </c>
      <c r="D15" s="14">
        <v>3.1105962962962961</v>
      </c>
      <c r="E15" s="14">
        <v>4.9296296296296292E-5</v>
      </c>
      <c r="F15" s="14"/>
      <c r="G15" s="14">
        <v>4.9296296296296292E-6</v>
      </c>
      <c r="H15" s="10">
        <v>3.1133815370370366</v>
      </c>
      <c r="I15" s="15" t="s">
        <v>144</v>
      </c>
    </row>
    <row r="16" spans="1:9" x14ac:dyDescent="0.2">
      <c r="A16" s="7"/>
      <c r="B16" s="13" t="s">
        <v>145</v>
      </c>
      <c r="C16" s="12" t="s">
        <v>136</v>
      </c>
      <c r="D16" s="14">
        <v>2.1815639999999998</v>
      </c>
      <c r="E16" s="14">
        <v>9.4439999999999997E-5</v>
      </c>
      <c r="F16" s="14"/>
      <c r="G16" s="14">
        <v>1.8887999999999996E-5</v>
      </c>
      <c r="H16" s="10">
        <v>2.1894025199999998</v>
      </c>
      <c r="I16" s="15" t="s">
        <v>132</v>
      </c>
    </row>
    <row r="17" spans="1:9" x14ac:dyDescent="0.2">
      <c r="A17" s="7"/>
      <c r="B17" s="13" t="s">
        <v>146</v>
      </c>
      <c r="C17" s="12" t="s">
        <v>11</v>
      </c>
      <c r="D17" s="14"/>
      <c r="E17" s="14"/>
      <c r="F17" s="14">
        <v>4.7969999999999995E-4</v>
      </c>
      <c r="G17" s="14">
        <v>6.3960000000000004E-5</v>
      </c>
      <c r="H17" s="10">
        <v>3.0380999999999998E-2</v>
      </c>
      <c r="I17" s="15" t="s">
        <v>132</v>
      </c>
    </row>
    <row r="18" spans="1:9" x14ac:dyDescent="0.2">
      <c r="A18" s="7"/>
      <c r="B18" s="13" t="s">
        <v>147</v>
      </c>
      <c r="C18" s="12" t="s">
        <v>11</v>
      </c>
      <c r="D18" s="14"/>
      <c r="E18" s="14"/>
      <c r="F18" s="14">
        <v>2.2589999999999999E-4</v>
      </c>
      <c r="G18" s="14">
        <v>3.012E-5</v>
      </c>
      <c r="H18" s="10">
        <v>1.4307E-2</v>
      </c>
      <c r="I18" s="15" t="s">
        <v>132</v>
      </c>
    </row>
    <row r="19" spans="1:9" x14ac:dyDescent="0.2">
      <c r="A19" s="7"/>
      <c r="B19" s="13" t="s">
        <v>148</v>
      </c>
      <c r="C19" s="12" t="s">
        <v>11</v>
      </c>
      <c r="D19" s="14"/>
      <c r="E19" s="14"/>
      <c r="F19" s="14">
        <v>5.5590000000000001E-4</v>
      </c>
      <c r="G19" s="14">
        <v>7.4120000000000002E-5</v>
      </c>
      <c r="H19" s="10">
        <v>3.5207000000000002E-2</v>
      </c>
      <c r="I19" s="15" t="s">
        <v>132</v>
      </c>
    </row>
    <row r="20" spans="1:9" x14ac:dyDescent="0.2">
      <c r="A20" s="7"/>
      <c r="B20" s="13" t="s">
        <v>149</v>
      </c>
      <c r="C20" s="12" t="s">
        <v>11</v>
      </c>
      <c r="D20" s="14"/>
      <c r="E20" s="14"/>
      <c r="F20" s="14">
        <v>5.0339999999999998E-4</v>
      </c>
      <c r="G20" s="14">
        <v>6.7120000000000008E-5</v>
      </c>
      <c r="H20" s="10">
        <v>3.1882000000000001E-2</v>
      </c>
      <c r="I20" s="15" t="s">
        <v>132</v>
      </c>
    </row>
    <row r="21" spans="1:9" x14ac:dyDescent="0.2">
      <c r="A21" s="7"/>
      <c r="B21" s="13" t="s">
        <v>150</v>
      </c>
      <c r="C21" s="12" t="s">
        <v>13</v>
      </c>
      <c r="D21" s="14"/>
      <c r="E21" s="14"/>
      <c r="F21" s="14">
        <v>2.0929999999999998E-5</v>
      </c>
      <c r="G21" s="14">
        <v>2.0929999999999997E-6</v>
      </c>
      <c r="H21" s="10">
        <v>1.1406849999999998E-3</v>
      </c>
      <c r="I21" s="15" t="s">
        <v>132</v>
      </c>
    </row>
    <row r="22" spans="1:9" x14ac:dyDescent="0.2">
      <c r="A22" s="7"/>
      <c r="B22" s="13" t="s">
        <v>151</v>
      </c>
      <c r="C22" s="12" t="s">
        <v>11</v>
      </c>
      <c r="D22" s="14">
        <v>1.79088</v>
      </c>
      <c r="E22" s="14"/>
      <c r="F22" s="14"/>
      <c r="G22" s="14"/>
      <c r="H22" s="10">
        <v>1.79088</v>
      </c>
      <c r="I22" s="15" t="s">
        <v>132</v>
      </c>
    </row>
    <row r="23" spans="1:9" x14ac:dyDescent="0.2">
      <c r="A23" s="7"/>
      <c r="B23" s="13" t="s">
        <v>152</v>
      </c>
      <c r="C23" s="12" t="s">
        <v>11</v>
      </c>
      <c r="D23" s="14">
        <v>0.753</v>
      </c>
      <c r="E23" s="14"/>
      <c r="F23" s="14"/>
      <c r="G23" s="14"/>
      <c r="H23" s="10">
        <v>0.753</v>
      </c>
      <c r="I23" s="15" t="s">
        <v>132</v>
      </c>
    </row>
    <row r="24" spans="1:9" x14ac:dyDescent="0.2">
      <c r="A24" s="7"/>
      <c r="B24" s="13" t="s">
        <v>153</v>
      </c>
      <c r="C24" s="12" t="s">
        <v>11</v>
      </c>
      <c r="D24" s="14">
        <v>1.853</v>
      </c>
      <c r="E24" s="14"/>
      <c r="F24" s="14"/>
      <c r="G24" s="14"/>
      <c r="H24" s="10">
        <v>1.853</v>
      </c>
      <c r="I24" s="15" t="s">
        <v>132</v>
      </c>
    </row>
    <row r="25" spans="1:9" x14ac:dyDescent="0.2">
      <c r="A25" s="7"/>
      <c r="B25" s="13" t="s">
        <v>154</v>
      </c>
      <c r="C25" s="12" t="s">
        <v>11</v>
      </c>
      <c r="D25" s="14">
        <v>1.6779999999999999</v>
      </c>
      <c r="E25" s="14"/>
      <c r="F25" s="14"/>
      <c r="G25" s="14"/>
      <c r="H25" s="10">
        <v>1.6779999999999999</v>
      </c>
      <c r="I25" s="15" t="s">
        <v>132</v>
      </c>
    </row>
    <row r="26" spans="1:9" x14ac:dyDescent="0.2">
      <c r="A26" s="7"/>
      <c r="B26" s="13" t="s">
        <v>155</v>
      </c>
      <c r="C26" s="12" t="s">
        <v>13</v>
      </c>
      <c r="D26" s="14">
        <v>1.1427779999999998</v>
      </c>
      <c r="E26" s="14"/>
      <c r="F26" s="14"/>
      <c r="G26" s="14"/>
      <c r="H26" s="10">
        <v>1.1427779999999998</v>
      </c>
      <c r="I26" s="15" t="s">
        <v>132</v>
      </c>
    </row>
    <row r="27" spans="1:9" x14ac:dyDescent="0.2">
      <c r="A27" s="7" t="s">
        <v>156</v>
      </c>
      <c r="B27" s="13"/>
      <c r="C27" s="12"/>
      <c r="D27" s="14"/>
      <c r="E27" s="14"/>
      <c r="F27" s="14"/>
      <c r="G27" s="14"/>
      <c r="H27" s="10"/>
      <c r="I27" s="15"/>
    </row>
    <row r="28" spans="1:9" x14ac:dyDescent="0.2">
      <c r="A28" s="7"/>
      <c r="B28" s="13" t="s">
        <v>157</v>
      </c>
      <c r="C28" s="16" t="s">
        <v>136</v>
      </c>
      <c r="D28" s="14">
        <v>2.1815639999999998</v>
      </c>
      <c r="E28" s="14">
        <v>1.0388399999999999E-3</v>
      </c>
      <c r="F28" s="14"/>
      <c r="G28" s="14">
        <v>1.0073600000000001E-4</v>
      </c>
      <c r="H28" s="10">
        <v>2.2394242399999995</v>
      </c>
      <c r="I28" s="15" t="s">
        <v>158</v>
      </c>
    </row>
    <row r="29" spans="1:9" x14ac:dyDescent="0.2">
      <c r="A29" s="7"/>
      <c r="B29" s="13" t="s">
        <v>159</v>
      </c>
      <c r="C29" s="16" t="s">
        <v>136</v>
      </c>
      <c r="D29" s="14">
        <v>2.1815639999999998</v>
      </c>
      <c r="E29" s="14">
        <v>7.8699999999999994E-4</v>
      </c>
      <c r="F29" s="14"/>
      <c r="G29" s="14">
        <v>2.5183999999999997E-4</v>
      </c>
      <c r="H29" s="10">
        <v>2.2719116000000001</v>
      </c>
      <c r="I29" s="15" t="s">
        <v>158</v>
      </c>
    </row>
    <row r="30" spans="1:9" x14ac:dyDescent="0.2">
      <c r="A30" s="7"/>
      <c r="B30" s="13" t="s">
        <v>160</v>
      </c>
      <c r="C30" s="16" t="s">
        <v>136</v>
      </c>
      <c r="D30" s="14">
        <v>2.1815639999999998</v>
      </c>
      <c r="E30" s="14">
        <v>1.1962399999999999E-4</v>
      </c>
      <c r="F30" s="14"/>
      <c r="G30" s="14">
        <v>1.7943599999999999E-4</v>
      </c>
      <c r="H30" s="10">
        <v>2.2327032600000001</v>
      </c>
      <c r="I30" s="15" t="s">
        <v>158</v>
      </c>
    </row>
    <row r="31" spans="1:9" x14ac:dyDescent="0.2">
      <c r="A31" s="7"/>
      <c r="B31" s="13" t="s">
        <v>161</v>
      </c>
      <c r="C31" s="16" t="s">
        <v>136</v>
      </c>
      <c r="D31" s="14">
        <v>2.6987220000000001</v>
      </c>
      <c r="E31" s="14">
        <v>1.4203800000000001E-4</v>
      </c>
      <c r="F31" s="14"/>
      <c r="G31" s="14">
        <v>1.4203800000000001E-4</v>
      </c>
      <c r="H31" s="10">
        <v>2.7406232100000003</v>
      </c>
      <c r="I31" s="15" t="s">
        <v>158</v>
      </c>
    </row>
    <row r="32" spans="1:9" x14ac:dyDescent="0.2">
      <c r="A32" s="7"/>
      <c r="B32" s="13" t="s">
        <v>162</v>
      </c>
      <c r="C32" s="16" t="s">
        <v>11</v>
      </c>
      <c r="D32" s="14">
        <v>2.1261899999999998</v>
      </c>
      <c r="E32" s="14">
        <v>3.4867999999999995E-3</v>
      </c>
      <c r="F32" s="14"/>
      <c r="G32" s="14">
        <v>1.1369999999999999E-4</v>
      </c>
      <c r="H32" s="10">
        <v>2.2609244999999998</v>
      </c>
      <c r="I32" s="15" t="s">
        <v>163</v>
      </c>
    </row>
    <row r="33" spans="1:9" x14ac:dyDescent="0.2">
      <c r="A33" s="7"/>
      <c r="B33" s="13" t="s">
        <v>164</v>
      </c>
      <c r="C33" s="16" t="s">
        <v>136</v>
      </c>
      <c r="D33" s="14">
        <v>1.6797219999999999</v>
      </c>
      <c r="E33" s="14">
        <v>1.65044E-3</v>
      </c>
      <c r="F33" s="14"/>
      <c r="G33" s="14">
        <v>5.3240000000000002E-6</v>
      </c>
      <c r="H33" s="10">
        <v>1.73064606</v>
      </c>
      <c r="I33" s="15" t="s">
        <v>158</v>
      </c>
    </row>
    <row r="34" spans="1:9" x14ac:dyDescent="0.2">
      <c r="A34" s="7"/>
      <c r="B34" s="13" t="s">
        <v>164</v>
      </c>
      <c r="C34" s="12" t="s">
        <v>11</v>
      </c>
      <c r="D34" s="14">
        <v>3.1105962962962961</v>
      </c>
      <c r="E34" s="14">
        <v>3.0563703703703703E-3</v>
      </c>
      <c r="F34" s="14"/>
      <c r="G34" s="14">
        <v>9.8592592592592585E-6</v>
      </c>
      <c r="H34" s="10">
        <v>3.2049001111111108</v>
      </c>
      <c r="I34" s="15" t="s">
        <v>165</v>
      </c>
    </row>
    <row r="35" spans="1:9" x14ac:dyDescent="0.2">
      <c r="A35" s="7" t="s">
        <v>166</v>
      </c>
      <c r="B35" s="13"/>
      <c r="C35" s="12"/>
      <c r="D35" s="14"/>
      <c r="E35" s="14"/>
      <c r="F35" s="14"/>
      <c r="G35" s="14"/>
      <c r="H35" s="10"/>
      <c r="I35" s="15"/>
    </row>
    <row r="36" spans="1:9" x14ac:dyDescent="0.2">
      <c r="A36" s="7"/>
      <c r="B36" s="17" t="s">
        <v>167</v>
      </c>
      <c r="C36" s="16"/>
      <c r="D36" s="14"/>
      <c r="E36" s="14"/>
      <c r="F36" s="14"/>
      <c r="G36" s="14"/>
      <c r="H36" s="10"/>
      <c r="I36" s="15"/>
    </row>
    <row r="37" spans="1:9" x14ac:dyDescent="0.2">
      <c r="A37" s="7"/>
      <c r="B37" s="18" t="s">
        <v>168</v>
      </c>
      <c r="C37" s="16" t="s">
        <v>136</v>
      </c>
      <c r="D37" s="14">
        <v>2.6987220000000001</v>
      </c>
      <c r="E37" s="14">
        <v>1.5114300000000004E-4</v>
      </c>
      <c r="F37" s="14"/>
      <c r="G37" s="14">
        <v>1.0416120000000001E-3</v>
      </c>
      <c r="H37" s="10">
        <v>2.9792834700000004</v>
      </c>
      <c r="I37" s="15" t="s">
        <v>169</v>
      </c>
    </row>
    <row r="38" spans="1:9" x14ac:dyDescent="0.2">
      <c r="A38" s="7"/>
      <c r="B38" s="18" t="s">
        <v>170</v>
      </c>
      <c r="C38" s="16" t="s">
        <v>136</v>
      </c>
      <c r="D38" s="14">
        <v>2.6987220000000001</v>
      </c>
      <c r="E38" s="14">
        <v>1.5114300000000004E-4</v>
      </c>
      <c r="F38" s="14"/>
      <c r="G38" s="14">
        <v>1.0416120000000001E-3</v>
      </c>
      <c r="H38" s="10">
        <v>2.9792834700000004</v>
      </c>
      <c r="I38" s="15" t="s">
        <v>169</v>
      </c>
    </row>
    <row r="39" spans="1:9" x14ac:dyDescent="0.2">
      <c r="A39" s="7"/>
      <c r="B39" s="18" t="s">
        <v>171</v>
      </c>
      <c r="C39" s="16" t="s">
        <v>136</v>
      </c>
      <c r="D39" s="14">
        <v>2.6987220000000001</v>
      </c>
      <c r="E39" s="14">
        <v>1.5114300000000004E-4</v>
      </c>
      <c r="F39" s="14"/>
      <c r="G39" s="14">
        <v>1.0416120000000001E-3</v>
      </c>
      <c r="H39" s="10">
        <v>2.9792834700000004</v>
      </c>
      <c r="I39" s="15" t="s">
        <v>169</v>
      </c>
    </row>
    <row r="40" spans="1:9" x14ac:dyDescent="0.2">
      <c r="A40" s="7"/>
      <c r="B40" s="18" t="s">
        <v>172</v>
      </c>
      <c r="C40" s="16" t="s">
        <v>136</v>
      </c>
      <c r="D40" s="14">
        <v>2.6987220000000001</v>
      </c>
      <c r="E40" s="14">
        <v>1.5114300000000004E-4</v>
      </c>
      <c r="F40" s="14"/>
      <c r="G40" s="14">
        <v>1.0416120000000001E-3</v>
      </c>
      <c r="H40" s="10">
        <v>2.9792834700000004</v>
      </c>
      <c r="I40" s="15" t="s">
        <v>169</v>
      </c>
    </row>
    <row r="41" spans="1:9" x14ac:dyDescent="0.2">
      <c r="A41" s="7"/>
      <c r="B41" s="17" t="s">
        <v>173</v>
      </c>
      <c r="C41" s="16"/>
      <c r="D41" s="14"/>
      <c r="E41" s="14"/>
      <c r="F41" s="14"/>
      <c r="G41" s="14"/>
      <c r="H41" s="10"/>
      <c r="I41" s="15"/>
    </row>
    <row r="42" spans="1:9" x14ac:dyDescent="0.2">
      <c r="A42" s="7"/>
      <c r="B42" s="18" t="s">
        <v>168</v>
      </c>
      <c r="C42" s="16" t="s">
        <v>136</v>
      </c>
      <c r="D42" s="14">
        <v>2.1815639999999998</v>
      </c>
      <c r="E42" s="14">
        <v>2.5184000000000001E-3</v>
      </c>
      <c r="F42" s="14"/>
      <c r="G42" s="14">
        <v>6.2960000000000007E-5</v>
      </c>
      <c r="H42" s="10">
        <v>2.2738003999999998</v>
      </c>
      <c r="I42" s="15" t="s">
        <v>169</v>
      </c>
    </row>
    <row r="43" spans="1:9" x14ac:dyDescent="0.2">
      <c r="A43" s="11"/>
      <c r="B43" s="18" t="s">
        <v>170</v>
      </c>
      <c r="C43" s="16" t="s">
        <v>136</v>
      </c>
      <c r="D43" s="14">
        <v>2.1815639999999998</v>
      </c>
      <c r="E43" s="14">
        <v>0</v>
      </c>
      <c r="F43" s="14"/>
      <c r="G43" s="14">
        <v>0</v>
      </c>
      <c r="H43" s="10">
        <v>2.1815639999999998</v>
      </c>
      <c r="I43" s="15" t="s">
        <v>169</v>
      </c>
    </row>
    <row r="44" spans="1:9" x14ac:dyDescent="0.2">
      <c r="A44" s="11"/>
      <c r="B44" s="18" t="s">
        <v>171</v>
      </c>
      <c r="C44" s="16" t="s">
        <v>136</v>
      </c>
      <c r="D44" s="14">
        <v>2.1815639999999998</v>
      </c>
      <c r="E44" s="14">
        <v>1.5740000000000001E-3</v>
      </c>
      <c r="F44" s="14"/>
      <c r="G44" s="14">
        <v>6.2960000000000007E-5</v>
      </c>
      <c r="H44" s="10">
        <v>2.2454683999999996</v>
      </c>
      <c r="I44" s="15" t="s">
        <v>169</v>
      </c>
    </row>
    <row r="45" spans="1:9" x14ac:dyDescent="0.2">
      <c r="A45" s="11"/>
      <c r="B45" s="18" t="s">
        <v>172</v>
      </c>
      <c r="C45" s="16" t="s">
        <v>136</v>
      </c>
      <c r="D45" s="14">
        <v>2.1815639999999998</v>
      </c>
      <c r="E45" s="14">
        <v>3.7775999999999999E-3</v>
      </c>
      <c r="F45" s="14"/>
      <c r="G45" s="14">
        <v>6.2960000000000007E-5</v>
      </c>
      <c r="H45" s="10">
        <v>2.3115763999999999</v>
      </c>
      <c r="I45" s="15" t="s">
        <v>169</v>
      </c>
    </row>
    <row r="46" spans="1:9" x14ac:dyDescent="0.2">
      <c r="A46" s="7"/>
      <c r="B46" s="17" t="s">
        <v>174</v>
      </c>
      <c r="C46" s="16"/>
      <c r="D46" s="14"/>
      <c r="E46" s="14"/>
      <c r="F46" s="14"/>
      <c r="G46" s="14"/>
      <c r="H46" s="10"/>
      <c r="I46" s="15"/>
    </row>
    <row r="47" spans="1:9" x14ac:dyDescent="0.2">
      <c r="A47" s="7"/>
      <c r="B47" s="18" t="s">
        <v>168</v>
      </c>
      <c r="C47" s="16" t="s">
        <v>136</v>
      </c>
      <c r="D47" s="14">
        <v>2.1815639999999998</v>
      </c>
      <c r="E47" s="14">
        <v>4.4072E-3</v>
      </c>
      <c r="F47" s="14"/>
      <c r="G47" s="14">
        <v>1.2592000000000001E-5</v>
      </c>
      <c r="H47" s="10">
        <v>2.3171168799999999</v>
      </c>
      <c r="I47" s="15" t="s">
        <v>169</v>
      </c>
    </row>
    <row r="48" spans="1:9" x14ac:dyDescent="0.2">
      <c r="A48" s="11"/>
      <c r="B48" s="18" t="s">
        <v>170</v>
      </c>
      <c r="C48" s="16" t="s">
        <v>136</v>
      </c>
      <c r="D48" s="14">
        <v>2.1815639999999998</v>
      </c>
      <c r="E48" s="14">
        <v>5.3516000000000006E-3</v>
      </c>
      <c r="F48" s="14"/>
      <c r="G48" s="14">
        <v>1.2592000000000001E-5</v>
      </c>
      <c r="H48" s="10">
        <v>2.3454488799999997</v>
      </c>
      <c r="I48" s="15" t="s">
        <v>169</v>
      </c>
    </row>
    <row r="49" spans="1:9" x14ac:dyDescent="0.2">
      <c r="A49" s="11"/>
      <c r="B49" s="18" t="s">
        <v>171</v>
      </c>
      <c r="C49" s="16" t="s">
        <v>136</v>
      </c>
      <c r="D49" s="14">
        <v>2.1815639999999998</v>
      </c>
      <c r="E49" s="14">
        <v>4.0924000000000004E-3</v>
      </c>
      <c r="F49" s="14"/>
      <c r="G49" s="14">
        <v>1.2592000000000001E-5</v>
      </c>
      <c r="H49" s="10">
        <v>2.3076728799999997</v>
      </c>
      <c r="I49" s="15" t="s">
        <v>169</v>
      </c>
    </row>
    <row r="50" spans="1:9" x14ac:dyDescent="0.2">
      <c r="A50" s="11"/>
      <c r="B50" s="18" t="s">
        <v>172</v>
      </c>
      <c r="C50" s="16" t="s">
        <v>136</v>
      </c>
      <c r="D50" s="14">
        <v>2.1815639999999998</v>
      </c>
      <c r="E50" s="14">
        <v>5.6663999999999994E-3</v>
      </c>
      <c r="F50" s="14"/>
      <c r="G50" s="14">
        <v>1.2592000000000001E-5</v>
      </c>
      <c r="H50" s="10">
        <v>2.35489288</v>
      </c>
      <c r="I50" s="15" t="s">
        <v>169</v>
      </c>
    </row>
    <row r="51" spans="1:9" x14ac:dyDescent="0.2">
      <c r="A51" s="7" t="s">
        <v>175</v>
      </c>
      <c r="B51" s="18"/>
      <c r="C51" s="16"/>
      <c r="D51" s="14"/>
      <c r="E51" s="14"/>
      <c r="F51" s="14"/>
      <c r="G51" s="14"/>
      <c r="H51" s="10"/>
      <c r="I51" s="15"/>
    </row>
    <row r="52" spans="1:9" ht="42.75" x14ac:dyDescent="0.2">
      <c r="A52" s="19"/>
      <c r="B52" s="20" t="s">
        <v>176</v>
      </c>
      <c r="C52" s="15" t="s">
        <v>9</v>
      </c>
      <c r="D52" s="14" t="s">
        <v>177</v>
      </c>
      <c r="E52" s="14" t="s">
        <v>177</v>
      </c>
      <c r="F52" s="14" t="s">
        <v>177</v>
      </c>
      <c r="G52" s="14" t="s">
        <v>177</v>
      </c>
      <c r="H52" s="10">
        <v>0.49990000000000001</v>
      </c>
      <c r="I52" s="21" t="s">
        <v>178</v>
      </c>
    </row>
    <row r="53" spans="1:9" x14ac:dyDescent="0.2">
      <c r="A53" s="22" t="s">
        <v>179</v>
      </c>
      <c r="B53" s="20"/>
      <c r="C53" s="15"/>
      <c r="D53" s="14"/>
      <c r="E53" s="14"/>
      <c r="F53" s="14"/>
      <c r="G53" s="14"/>
      <c r="H53" s="10"/>
      <c r="I53" s="21"/>
    </row>
    <row r="54" spans="1:9" x14ac:dyDescent="0.2">
      <c r="A54" s="22"/>
      <c r="B54" s="20" t="s">
        <v>180</v>
      </c>
      <c r="C54" s="15" t="s">
        <v>11</v>
      </c>
      <c r="D54" s="14" t="s">
        <v>177</v>
      </c>
      <c r="E54" s="14" t="s">
        <v>177</v>
      </c>
      <c r="F54" s="14" t="s">
        <v>177</v>
      </c>
      <c r="G54" s="14" t="s">
        <v>177</v>
      </c>
      <c r="H54" s="10">
        <v>1760</v>
      </c>
      <c r="I54" s="21" t="s">
        <v>181</v>
      </c>
    </row>
    <row r="55" spans="1:9" x14ac:dyDescent="0.2">
      <c r="A55" s="19"/>
      <c r="B55" s="20" t="s">
        <v>182</v>
      </c>
      <c r="C55" s="15" t="s">
        <v>11</v>
      </c>
      <c r="D55" s="14" t="s">
        <v>177</v>
      </c>
      <c r="E55" s="14" t="s">
        <v>177</v>
      </c>
      <c r="F55" s="14" t="s">
        <v>177</v>
      </c>
      <c r="G55" s="14" t="s">
        <v>177</v>
      </c>
      <c r="H55" s="10">
        <v>677</v>
      </c>
      <c r="I55" s="21" t="s">
        <v>181</v>
      </c>
    </row>
    <row r="56" spans="1:9" x14ac:dyDescent="0.2">
      <c r="A56" s="19"/>
      <c r="B56" s="20" t="s">
        <v>183</v>
      </c>
      <c r="C56" s="15" t="s">
        <v>11</v>
      </c>
      <c r="D56" s="14" t="s">
        <v>177</v>
      </c>
      <c r="E56" s="14" t="s">
        <v>177</v>
      </c>
      <c r="F56" s="14" t="s">
        <v>177</v>
      </c>
      <c r="G56" s="14" t="s">
        <v>177</v>
      </c>
      <c r="H56" s="10">
        <v>3170</v>
      </c>
      <c r="I56" s="21" t="s">
        <v>181</v>
      </c>
    </row>
    <row r="57" spans="1:9" x14ac:dyDescent="0.2">
      <c r="A57" s="19"/>
      <c r="B57" s="20" t="s">
        <v>184</v>
      </c>
      <c r="C57" s="15" t="s">
        <v>11</v>
      </c>
      <c r="D57" s="14" t="s">
        <v>177</v>
      </c>
      <c r="E57" s="14" t="s">
        <v>177</v>
      </c>
      <c r="F57" s="14" t="s">
        <v>177</v>
      </c>
      <c r="G57" s="14" t="s">
        <v>177</v>
      </c>
      <c r="H57" s="10">
        <v>1120</v>
      </c>
      <c r="I57" s="21" t="s">
        <v>181</v>
      </c>
    </row>
    <row r="58" spans="1:9" x14ac:dyDescent="0.2">
      <c r="A58" s="19"/>
      <c r="B58" s="20" t="s">
        <v>185</v>
      </c>
      <c r="C58" s="15" t="s">
        <v>11</v>
      </c>
      <c r="D58" s="14" t="s">
        <v>177</v>
      </c>
      <c r="E58" s="14" t="s">
        <v>177</v>
      </c>
      <c r="F58" s="14" t="s">
        <v>177</v>
      </c>
      <c r="G58" s="14" t="s">
        <v>177</v>
      </c>
      <c r="H58" s="10">
        <v>1300</v>
      </c>
      <c r="I58" s="21" t="s">
        <v>181</v>
      </c>
    </row>
    <row r="59" spans="1:9" x14ac:dyDescent="0.2">
      <c r="A59" s="19"/>
      <c r="B59" s="20" t="s">
        <v>186</v>
      </c>
      <c r="C59" s="15" t="s">
        <v>11</v>
      </c>
      <c r="D59" s="14" t="s">
        <v>177</v>
      </c>
      <c r="E59" s="14" t="s">
        <v>177</v>
      </c>
      <c r="F59" s="14" t="s">
        <v>177</v>
      </c>
      <c r="G59" s="14" t="s">
        <v>177</v>
      </c>
      <c r="H59" s="10">
        <v>328</v>
      </c>
      <c r="I59" s="21" t="s">
        <v>181</v>
      </c>
    </row>
    <row r="60" spans="1:9" x14ac:dyDescent="0.2">
      <c r="A60" s="19"/>
      <c r="B60" s="20" t="s">
        <v>187</v>
      </c>
      <c r="C60" s="15" t="s">
        <v>11</v>
      </c>
      <c r="D60" s="14" t="s">
        <v>177</v>
      </c>
      <c r="E60" s="14" t="s">
        <v>177</v>
      </c>
      <c r="F60" s="14" t="s">
        <v>177</v>
      </c>
      <c r="G60" s="14" t="s">
        <v>177</v>
      </c>
      <c r="H60" s="10">
        <v>4800</v>
      </c>
      <c r="I60" s="21" t="s">
        <v>181</v>
      </c>
    </row>
  </sheetData>
  <mergeCells count="5">
    <mergeCell ref="A1:A3"/>
    <mergeCell ref="B1:B3"/>
    <mergeCell ref="C1:C3"/>
    <mergeCell ref="D1:H1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สรุปการคำนวณ</vt:lpstr>
      <vt:lpstr>กรอกข้อมูล</vt:lpstr>
      <vt:lpstr>CH4จากระบบ septic tank</vt:lpstr>
      <vt:lpstr>CH4จากบ่อบำบัดน้ำเสีย</vt:lpstr>
      <vt:lpstr>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Acer</cp:lastModifiedBy>
  <cp:lastPrinted>2024-06-13T09:15:34Z</cp:lastPrinted>
  <dcterms:created xsi:type="dcterms:W3CDTF">2015-02-17T07:08:20Z</dcterms:created>
  <dcterms:modified xsi:type="dcterms:W3CDTF">2024-06-13T09:36:16Z</dcterms:modified>
</cp:coreProperties>
</file>